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worksheets/sheet5.xml" ContentType="application/vnd.openxmlformats-officedocument.spreadsheetml.worksheet+xml"/>
  <Override PartName="/xl/tables/table2.xml" ContentType="application/vnd.openxmlformats-officedocument.spreadsheetml.table+xml"/>
  <Override PartName="/xl/worksheets/sheet6.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Dashboard" sheetId="2" state="visible" r:id="rId2"/>
    <sheet name="Metrics" sheetId="3" state="visible" r:id="rId3"/>
    <sheet name="Weekly" sheetId="4" state="visible" r:id="rId4"/>
    <sheet name="Reviews" sheetId="5" state="visible" r:id="rId5"/>
    <sheet name="Setting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yyyy-mm-dd"/>
  </numFmts>
  <fonts count="10">
    <font>
      <name val="Calibri"/>
      <family val="2"/>
      <color theme="1"/>
      <sz val="11"/>
      <scheme val="minor"/>
    </font>
    <font>
      <name val="Calibri"/>
      <b val="1"/>
      <color rgb="00153F8A"/>
      <sz val="16"/>
    </font>
    <font>
      <name val="Calibri"/>
      <i val="1"/>
      <color rgb="004D5B6B"/>
      <sz val="10"/>
    </font>
    <font>
      <name val="Calibri"/>
      <b val="1"/>
      <color rgb="004D5B6B"/>
      <sz val="11"/>
    </font>
    <font>
      <name val="Calibri"/>
      <sz val="11"/>
    </font>
    <font>
      <name val="Calibri"/>
      <b val="1"/>
      <color rgb="00FFFFFF"/>
      <sz val="11"/>
    </font>
    <font>
      <name val="Calibri"/>
      <color rgb="000563C1"/>
      <sz val="11"/>
      <u val="single"/>
    </font>
    <font>
      <name val="Calibri"/>
      <b val="1"/>
      <color rgb="004D5B6B"/>
      <sz val="9"/>
    </font>
    <font>
      <name val="Calibri"/>
      <b val="1"/>
      <color rgb="00153F8A"/>
      <sz val="20"/>
    </font>
    <font>
      <name val="Calibri"/>
      <color rgb="004D5B6B"/>
      <sz val="9"/>
    </font>
  </fonts>
  <fills count="4">
    <fill>
      <patternFill/>
    </fill>
    <fill>
      <patternFill patternType="gray125"/>
    </fill>
    <fill>
      <patternFill patternType="solid">
        <fgColor rgb="00153F8A"/>
      </patternFill>
    </fill>
    <fill>
      <patternFill patternType="solid">
        <fgColor rgb="00FFF9E5"/>
      </patternFill>
    </fill>
  </fills>
  <borders count="2">
    <border>
      <left/>
      <right/>
      <top/>
      <bottom/>
      <diagonal/>
    </border>
    <border>
      <left style="thin">
        <color rgb="00C5CDD8"/>
      </left>
      <right style="thin">
        <color rgb="00C5CDD8"/>
      </right>
      <top style="thin">
        <color rgb="00C5CDD8"/>
      </top>
      <bottom style="thin">
        <color rgb="00C5CDD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2" borderId="1" pivotButton="0" quotePrefix="0" xfId="0"/>
    <xf numFmtId="0" fontId="0" fillId="0" borderId="1" applyAlignment="1" pivotButton="0" quotePrefix="0" xfId="0">
      <alignment horizontal="center" vertical="top"/>
    </xf>
    <xf numFmtId="0" fontId="3" fillId="0" borderId="1" applyAlignment="1" pivotButton="0" quotePrefix="0" xfId="0">
      <alignment vertical="top" wrapText="1"/>
    </xf>
    <xf numFmtId="0" fontId="4" fillId="0" borderId="1" applyAlignment="1" pivotButton="0" quotePrefix="0" xfId="0">
      <alignment vertical="top" wrapText="1"/>
    </xf>
    <xf numFmtId="0" fontId="6" fillId="0" borderId="1" pivotButton="0" quotePrefix="0" xfId="0"/>
    <xf numFmtId="0" fontId="3" fillId="0" borderId="0" applyAlignment="1" pivotButton="0" quotePrefix="0" xfId="0">
      <alignment vertical="top" wrapText="1"/>
    </xf>
    <xf numFmtId="0" fontId="7" fillId="0" borderId="0" pivotButton="0" quotePrefix="0" xfId="0"/>
    <xf numFmtId="0" fontId="5" fillId="2" borderId="1" applyAlignment="1" pivotButton="0" quotePrefix="0" xfId="0">
      <alignment horizontal="center" vertical="center" wrapText="1"/>
    </xf>
    <xf numFmtId="1" fontId="8" fillId="0" borderId="0" applyAlignment="1" pivotButton="0" quotePrefix="0" xfId="0">
      <alignment horizontal="left"/>
    </xf>
    <xf numFmtId="10" fontId="8" fillId="0" borderId="0" applyAlignment="1" pivotButton="0" quotePrefix="0" xfId="0">
      <alignment horizontal="left"/>
    </xf>
    <xf numFmtId="164" fontId="8" fillId="0" borderId="0" applyAlignment="1" pivotButton="0" quotePrefix="0" xfId="0">
      <alignment horizontal="left"/>
    </xf>
    <xf numFmtId="0" fontId="4" fillId="0" borderId="0" pivotButton="0" quotePrefix="0" xfId="0"/>
    <xf numFmtId="164" fontId="0" fillId="0" borderId="0" pivotButton="0" quotePrefix="0" xfId="0"/>
    <xf numFmtId="0" fontId="9" fillId="0" borderId="0" pivotButton="0" quotePrefix="0" xfId="0"/>
    <xf numFmtId="0" fontId="4" fillId="0" borderId="1" pivotButton="0" quotePrefix="0" xfId="0"/>
    <xf numFmtId="1" fontId="4" fillId="0" borderId="1" applyAlignment="1" pivotButton="0" quotePrefix="0" xfId="0">
      <alignment horizontal="center" vertical="top"/>
    </xf>
    <xf numFmtId="164" fontId="4" fillId="0" borderId="1" applyAlignment="1" pivotButton="0" quotePrefix="0" xfId="0">
      <alignment horizontal="center" vertical="top"/>
    </xf>
    <xf numFmtId="0" fontId="4" fillId="0" borderId="1" applyAlignment="1" pivotButton="0" quotePrefix="0" xfId="0">
      <alignment horizontal="center" vertical="top"/>
    </xf>
    <xf numFmtId="0" fontId="4" fillId="3" borderId="1" applyAlignment="1" pivotButton="0" quotePrefix="0" xfId="0">
      <alignment horizontal="center" vertical="top"/>
    </xf>
    <xf numFmtId="0" fontId="4" fillId="3" borderId="1" applyAlignment="1" pivotButton="0" quotePrefix="0" xfId="0">
      <alignment vertical="top" wrapText="1"/>
    </xf>
    <xf numFmtId="164" fontId="4" fillId="3" borderId="1" applyAlignment="1" pivotButton="0" quotePrefix="0" xfId="0">
      <alignment horizontal="center" vertical="top"/>
    </xf>
    <xf numFmtId="165" fontId="4" fillId="3" borderId="1" applyAlignment="1" pivotButton="0" quotePrefix="0" xfId="0">
      <alignment vertical="top" wrapText="1"/>
    </xf>
    <xf numFmtId="165" fontId="4" fillId="0" borderId="1" applyAlignment="1" pivotButton="0" quotePrefix="0" xfId="0">
      <alignment horizontal="center" vertical="top"/>
    </xf>
    <xf numFmtId="1" fontId="4" fillId="3" borderId="1" applyAlignment="1" pivotButton="0" quotePrefix="0" xfId="0">
      <alignment horizontal="center" vertical="top"/>
    </xf>
    <xf numFmtId="9" fontId="4" fillId="3" borderId="1" applyAlignment="1" pivotButton="0" quotePrefix="0" xfId="0">
      <alignment horizontal="center" vertical="top"/>
    </xf>
    <xf numFmtId="2" fontId="4" fillId="3" borderId="1" applyAlignment="1" pivotButton="0" quotePrefix="0" xfId="0">
      <alignment horizontal="center" vertical="top"/>
    </xf>
    <xf numFmtId="10" fontId="4" fillId="0" borderId="1" applyAlignment="1" pivotButton="0" quotePrefix="0" xfId="0">
      <alignment horizontal="center" vertical="top"/>
    </xf>
    <xf numFmtId="0" fontId="5" fillId="2" borderId="0" pivotButton="0" quotePrefix="0" xfId="0"/>
    <xf numFmtId="1" fontId="4" fillId="3" borderId="1" pivotButton="0" quotePrefix="0" xfId="0"/>
    <xf numFmtId="164" fontId="4" fillId="3" borderId="1" pivotButton="0" quotePrefix="0" xfId="0"/>
    <xf numFmtId="2" fontId="4" fillId="3" borderId="1" pivotButton="0" quotePrefix="0" xfId="0"/>
    <xf numFmtId="165" fontId="4" fillId="3" borderId="1" pivotButton="0" quotePrefix="0" xfId="0"/>
  </cellXfs>
  <cellStyles count="1">
    <cellStyle name="Normal" xfId="0" builtinId="0" hidden="0"/>
  </cellStyles>
  <dxfs count="3">
    <dxf>
      <fill>
        <patternFill patternType="solid">
          <fgColor rgb="00F8C9C4"/>
          <bgColor rgb="00F8C9C4"/>
        </patternFill>
      </fill>
    </dxf>
    <dxf>
      <fill>
        <patternFill patternType="solid">
          <fgColor rgb="00FCE7B0"/>
          <bgColor rgb="00FCE7B0"/>
        </patternFill>
      </fill>
    </dxf>
    <dxf>
      <fill>
        <patternFill patternType="solid">
          <fgColor rgb="00CFEBD5"/>
          <bgColor rgb="00CFEBD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charts/chart1.xml><?xml version="1.0" encoding="utf-8"?>
<chartSpace xmlns:a="http://schemas.openxmlformats.org/drawingml/2006/main" xmlns="http://schemas.openxmlformats.org/drawingml/2006/chart">
  <style val="12"/>
  <chart>
    <title>
      <tx>
        <rich>
          <a:bodyPr/>
          <a:p>
            <a:pPr>
              <a:defRPr/>
            </a:pPr>
            <a:r>
              <a:t>Weekly error rate with control limits</a:t>
            </a:r>
          </a:p>
        </rich>
      </tx>
    </title>
    <plotArea>
      <lineChart>
        <grouping val="standard"/>
        <ser>
          <idx val="0"/>
          <order val="0"/>
          <tx>
            <strRef>
              <f>'Dashboard'!O4</f>
            </strRef>
          </tx>
          <spPr>
            <a:ln>
              <a:prstDash val="solid"/>
            </a:ln>
          </spPr>
          <marker>
            <symbol val="none"/>
            <spPr>
              <a:ln>
                <a:prstDash val="solid"/>
              </a:ln>
            </spPr>
          </marker>
          <cat>
            <numRef>
              <f>'Dashboard'!$N$5:$N$64</f>
            </numRef>
          </cat>
          <val>
            <numRef>
              <f>'Dashboard'!$O$5:$O$64</f>
            </numRef>
          </val>
        </ser>
        <ser>
          <idx val="1"/>
          <order val="1"/>
          <tx>
            <strRef>
              <f>'Dashboard'!P4</f>
            </strRef>
          </tx>
          <spPr>
            <a:ln>
              <a:prstDash val="solid"/>
            </a:ln>
          </spPr>
          <marker>
            <symbol val="none"/>
            <spPr>
              <a:ln>
                <a:prstDash val="solid"/>
              </a:ln>
            </spPr>
          </marker>
          <cat>
            <numRef>
              <f>'Dashboard'!$N$5:$N$64</f>
            </numRef>
          </cat>
          <val>
            <numRef>
              <f>'Dashboard'!$P$5:$P$64</f>
            </numRef>
          </val>
        </ser>
        <ser>
          <idx val="2"/>
          <order val="2"/>
          <tx>
            <strRef>
              <f>'Dashboard'!Q4</f>
            </strRef>
          </tx>
          <spPr>
            <a:ln>
              <a:prstDash val="solid"/>
            </a:ln>
          </spPr>
          <marker>
            <symbol val="none"/>
            <spPr>
              <a:ln>
                <a:prstDash val="solid"/>
              </a:ln>
            </spPr>
          </marker>
          <cat>
            <numRef>
              <f>'Dashboard'!$N$5:$N$64</f>
            </numRef>
          </cat>
          <val>
            <numRef>
              <f>'Dashboard'!$Q$5:$Q$64</f>
            </numRef>
          </val>
        </ser>
        <ser>
          <idx val="3"/>
          <order val="3"/>
          <tx>
            <strRef>
              <f>'Dashboard'!R4</f>
            </strRef>
          </tx>
          <spPr>
            <a:ln>
              <a:prstDash val="solid"/>
            </a:ln>
          </spPr>
          <marker>
            <symbol val="none"/>
            <spPr>
              <a:ln>
                <a:prstDash val="solid"/>
              </a:ln>
            </spPr>
          </marker>
          <cat>
            <numRef>
              <f>'Dashboard'!$N$5:$N$64</f>
            </numRef>
          </cat>
          <val>
            <numRef>
              <f>'Dashboard'!$R$5:$R$64</f>
            </numRef>
          </val>
        </ser>
        <axId val="10"/>
        <axId val="100"/>
      </lineChart>
      <catAx>
        <axId val="10"/>
        <scaling>
          <orientation val="minMax"/>
        </scaling>
        <delete val="0"/>
        <axPos val="l"/>
        <title>
          <tx>
            <rich>
              <a:bodyPr/>
              <a:p>
                <a:pPr>
                  <a:defRPr/>
                </a:pPr>
                <a:r>
                  <a:t>Week</a:t>
                </a:r>
              </a:p>
            </rich>
          </tx>
        </title>
        <majorTickMark val="none"/>
        <minorTickMark val="none"/>
        <crossAx val="100"/>
        <lblOffset val="100"/>
      </catAx>
      <valAx>
        <axId val="100"/>
        <scaling>
          <orientation val="minMax"/>
        </scaling>
        <delete val="0"/>
        <axPos val="l"/>
        <majorGridlines/>
        <title>
          <tx>
            <rich>
              <a:bodyPr/>
              <a:p>
                <a:pPr>
                  <a:defRPr/>
                </a:pPr>
                <a:r>
                  <a:t>Error rate</a:t>
                </a:r>
              </a:p>
            </rich>
          </tx>
        </title>
        <numFmt formatCode="0%" sourceLinked="0"/>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0</col>
      <colOff>0</colOff>
      <row>26</row>
      <rowOff>0</rowOff>
    </from>
    <ext cx="7200000" cy="3060000"/>
    <graphicFrame>
      <nvGraphicFramePr>
        <cNvPr id="1" name="Chart 1"/>
        <cNvGraphicFramePr/>
      </nvGraphicFramePr>
      <xfrm/>
      <a:graphic>
        <a:graphicData uri="http://schemas.openxmlformats.org/drawingml/2006/chart">
          <c:chart r:id="rId1"/>
        </a:graphicData>
      </a:graphic>
    </graphicFrame>
    <clientData/>
  </oneCellAnchor>
</wsDr>
</file>

<file path=xl/tables/table1.xml><?xml version="1.0" encoding="utf-8"?>
<table xmlns="http://schemas.openxmlformats.org/spreadsheetml/2006/main" id="1" name="Metrics" displayName="Metrics" ref="A4:O34" headerRowCount="1">
  <autoFilter ref="A4:O34"/>
  <tableColumns count="15">
    <tableColumn id="1" name="ID"/>
    <tableColumn id="2" name="Layer"/>
    <tableColumn id="3" name="Metric"/>
    <tableColumn id="4" name="How measured"/>
    <tableColumn id="5" name="Source"/>
    <tableColumn id="6" name="Frequency"/>
    <tableColumn id="7" name="Owner (role)"/>
    <tableColumn id="8" name="Direction"/>
    <tableColumn id="9" name="Target"/>
    <tableColumn id="10" name="Action level"/>
    <tableColumn id="11" name="Latest value"/>
    <tableColumn id="12" name="Last reviewed"/>
    <tableColumn id="13" name="Status"/>
    <tableColumn id="14" name="Next review"/>
    <tableColumn id="15" name="Review check"/>
  </tableColumns>
  <tableStyleInfo name="TableStyleLight9" showRowStripes="1"/>
</table>
</file>

<file path=xl/tables/table2.xml><?xml version="1.0" encoding="utf-8"?>
<table xmlns="http://schemas.openxmlformats.org/spreadsheetml/2006/main" id="2" name="Reviews" displayName="Reviews" ref="A4:J44" headerRowCount="1">
  <autoFilter ref="A4:J44"/>
  <tableColumns count="10">
    <tableColumn id="1" name="Review date"/>
    <tableColumn id="2" name="Period covered"/>
    <tableColumn id="3" name="Who attended (roles)"/>
    <tableColumn id="4" name="Signals seen"/>
    <tableColumn id="5" name="Decision"/>
    <tableColumn id="6" name="Actions agreed"/>
    <tableColumn id="7" name="Action owner (role)"/>
    <tableColumn id="8" name="Due date"/>
    <tableColumn id="9" name="Status"/>
    <tableColumn id="10" name="Check"/>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ettings'!A1" TargetMode="External" Id="rId1" /><Relationship Type="http://schemas.openxmlformats.org/officeDocument/2006/relationships/hyperlink" Target="#'Metrics'!A1" TargetMode="External" Id="rId2" /><Relationship Type="http://schemas.openxmlformats.org/officeDocument/2006/relationships/hyperlink" Target="#'Weekly'!A1" TargetMode="External" Id="rId3" /><Relationship Type="http://schemas.openxmlformats.org/officeDocument/2006/relationships/hyperlink" Target="#'Weekly'!A1" TargetMode="External" Id="rId4" /><Relationship Type="http://schemas.openxmlformats.org/officeDocument/2006/relationships/hyperlink" Target="#'Reviews'!A1" TargetMode="External" Id="rId5" /><Relationship Type="http://schemas.openxmlformats.org/officeDocument/2006/relationships/hyperlink" Target="#'Dashboard'!A1" TargetMode="External" Id="rId6" /></Relationships>
</file>

<file path=xl/worksheets/_rels/sheet2.xml.rels><Relationships xmlns="http://schemas.openxmlformats.org/package/2006/relationships"><Relationship Type="http://schemas.openxmlformats.org/officeDocument/2006/relationships/drawing" Target="/xl/drawings/drawing1.xml" Id="rId1" /></Relationships>
</file>

<file path=xl/worksheets/_rels/sheet3.xml.rels><Relationships xmlns="http://schemas.openxmlformats.org/package/2006/relationships"><Relationship Type="http://schemas.openxmlformats.org/officeDocument/2006/relationships/table" Target="/xl/tables/table1.xml" Id="rId1" /></Relationships>
</file>

<file path=xl/worksheets/_rels/sheet5.xml.rels><Relationships xmlns="http://schemas.openxmlformats.org/package/2006/relationships"><Relationship Type="http://schemas.openxmlformats.org/officeDocument/2006/relationships/table" Target="/xl/tables/table2.xml" Id="rId1" /></Relationships>
</file>

<file path=xl/worksheets/sheet1.xml><?xml version="1.0" encoding="utf-8"?>
<worksheet xmlns="http://schemas.openxmlformats.org/spreadsheetml/2006/main">
  <sheetPr>
    <outlinePr summaryBelow="1" summaryRight="1"/>
    <pageSetUpPr/>
  </sheetPr>
  <dimension ref="B1:E20"/>
  <sheetViews>
    <sheetView showGridLines="0" workbookViewId="0">
      <selection activeCell="A1" sqref="A1"/>
    </sheetView>
  </sheetViews>
  <sheetFormatPr baseColWidth="8" defaultRowHeight="15"/>
  <cols>
    <col width="3" customWidth="1" min="1" max="1"/>
    <col width="6" customWidth="1" min="2" max="2"/>
    <col width="30" customWidth="1" min="3" max="3"/>
    <col width="80" customWidth="1" min="4" max="4"/>
    <col width="22" customWidth="1" min="5" max="5"/>
  </cols>
  <sheetData>
    <row r="1">
      <c r="B1" s="1" t="inlineStr">
        <is>
          <t>AI MONITORING PLAN AND DASHBOARD</t>
        </is>
      </c>
    </row>
    <row r="2">
      <c r="B2" s="2" t="inlineStr">
        <is>
          <t>Watch an AI use after launch: a metrics plan, a weekly p-chart of the sampled error rate, and a review log.</t>
        </is>
      </c>
    </row>
    <row r="4">
      <c r="B4" s="3" t="inlineStr">
        <is>
          <t>What this workbook does</t>
        </is>
      </c>
    </row>
    <row r="5" ht="60" customHeight="1">
      <c r="B5" s="4" t="inlineStr">
        <is>
          <t>A monitoring plan for one live AI use. The Metrics sheet lists what you watch, who owns each measure, targets, and action levels, and flags what needs attention. The Weekly sheet takes the results of your weekly sample and calculates a p-chart with a center line, control limits, and signals for a point above the limit or a run on one side of the center line. The Reviews sheet records each review and its decision. The Dashboard pools the recent weeks and compares them with your tolerable error rate.</t>
        </is>
      </c>
    </row>
    <row r="7">
      <c r="B7" s="3" t="inlineStr">
        <is>
          <t>How to use it</t>
        </is>
      </c>
    </row>
    <row r="8">
      <c r="B8" s="5" t="inlineStr">
        <is>
          <t>Step</t>
        </is>
      </c>
      <c r="C8" s="5" t="inlineStr">
        <is>
          <t>What to do</t>
        </is>
      </c>
      <c r="D8" s="5" t="inlineStr">
        <is>
          <t>Details</t>
        </is>
      </c>
      <c r="E8" s="5" t="inlineStr">
        <is>
          <t>Go to</t>
        </is>
      </c>
    </row>
    <row r="9" ht="48" customHeight="1">
      <c r="B9" s="6" t="n">
        <v>1</v>
      </c>
      <c r="C9" s="7" t="inlineStr">
        <is>
          <t>Set the rules</t>
        </is>
      </c>
      <c r="D9" s="8" t="inlineStr">
        <is>
          <t>Enter the baseline weeks, tolerable error rate, run length, recent weeks to pool, and the as-of date.</t>
        </is>
      </c>
      <c r="E9" s="9" t="inlineStr">
        <is>
          <t>Open Settings  &gt;</t>
        </is>
      </c>
    </row>
    <row r="10" ht="48" customHeight="1">
      <c r="B10" s="6" t="n">
        <v>2</v>
      </c>
      <c r="C10" s="7" t="inlineStr">
        <is>
          <t>Plan the metrics</t>
        </is>
      </c>
      <c r="D10" s="8" t="inlineStr">
        <is>
          <t>List what you watch across outcomes, inputs, the model or vendor, the human check, operations, and safety, with owners, targets, and action levels.</t>
        </is>
      </c>
      <c r="E10" s="9" t="inlineStr">
        <is>
          <t>Open Metrics  &gt;</t>
        </is>
      </c>
    </row>
    <row r="11" ht="48" customHeight="1">
      <c r="B11" s="6" t="n">
        <v>3</v>
      </c>
      <c r="C11" s="7" t="inlineStr">
        <is>
          <t>Record the weekly sample</t>
        </is>
      </c>
      <c r="D11" s="8" t="inlineStr">
        <is>
          <t>Enter items reviewed and errors found each week. Use the same random method every week.</t>
        </is>
      </c>
      <c r="E11" s="9" t="inlineStr">
        <is>
          <t>Open Weekly  &gt;</t>
        </is>
      </c>
    </row>
    <row r="12" ht="48" customHeight="1">
      <c r="B12" s="6" t="n">
        <v>4</v>
      </c>
      <c r="C12" s="7" t="inlineStr">
        <is>
          <t>Read the signals</t>
        </is>
      </c>
      <c r="D12" s="8" t="inlineStr">
        <is>
          <t>The Weekly sheet flags a point above the limit or a run on one side of the center line. A signal says something changed, not why.</t>
        </is>
      </c>
      <c r="E12" s="9" t="inlineStr">
        <is>
          <t>Open Weekly  &gt;</t>
        </is>
      </c>
    </row>
    <row r="13" ht="48" customHeight="1">
      <c r="B13" s="6" t="n">
        <v>5</v>
      </c>
      <c r="C13" s="7" t="inlineStr">
        <is>
          <t>Hold the reviews</t>
        </is>
      </c>
      <c r="D13" s="8" t="inlineStr">
        <is>
          <t>Record each monthly review, the decision, and the actions with owners and dates.</t>
        </is>
      </c>
      <c r="E13" s="9" t="inlineStr">
        <is>
          <t>Open Reviews  &gt;</t>
        </is>
      </c>
    </row>
    <row r="14" ht="48" customHeight="1">
      <c r="B14" s="6" t="n">
        <v>6</v>
      </c>
      <c r="C14" s="7" t="inlineStr">
        <is>
          <t>Check the dashboard</t>
        </is>
      </c>
      <c r="D14" s="8" t="inlineStr">
        <is>
          <t>See the metrics needing action, the pooled recent weeks against the tolerance, and the chart.</t>
        </is>
      </c>
      <c r="E14" s="9" t="inlineStr">
        <is>
          <t>Open Dashboard  &gt;</t>
        </is>
      </c>
    </row>
    <row r="16">
      <c r="B16" s="3" t="inlineStr">
        <is>
          <t>Notes</t>
        </is>
      </c>
    </row>
    <row r="17" ht="34" customHeight="1">
      <c r="B17" s="4" t="inlineStr">
        <is>
          <t>Set the baseline weeks while the tool was stable. If it was not, the limits will be wrong.</t>
        </is>
      </c>
    </row>
    <row r="18" ht="34" customHeight="1">
      <c r="B18" s="4" t="inlineStr">
        <is>
          <t>The tolerable error rate is a business decision from your plan, not a statistical result.</t>
        </is>
      </c>
    </row>
    <row r="19" ht="34" customHeight="1">
      <c r="B19" s="4" t="inlineStr">
        <is>
          <t>See the Monitoring AI in Production guide and the AI Drift Monitor tool on sixsigmakaizen.com.</t>
        </is>
      </c>
    </row>
    <row r="20" ht="34" customHeight="1">
      <c r="B20" s="4" t="inlineStr">
        <is>
          <t>Educational template. It supports an organization's planning and records for the use of AI. It is not legal, regulatory, security, or professional advice and does not replace your organization's policies, the laws and standards that apply, or qualified people. Example data are illustrative placeholders: overwrite them.</t>
        </is>
      </c>
    </row>
  </sheetData>
  <mergeCells count="5">
    <mergeCell ref="B20:E20"/>
    <mergeCell ref="B17:E17"/>
    <mergeCell ref="B18:E18"/>
    <mergeCell ref="B19:E19"/>
    <mergeCell ref="B5:E5"/>
  </mergeCells>
  <hyperlinks>
    <hyperlink xmlns:r="http://schemas.openxmlformats.org/officeDocument/2006/relationships" ref="E9" r:id="rId1"/>
    <hyperlink xmlns:r="http://schemas.openxmlformats.org/officeDocument/2006/relationships" ref="E10" r:id="rId2"/>
    <hyperlink xmlns:r="http://schemas.openxmlformats.org/officeDocument/2006/relationships" ref="E11" r:id="rId3"/>
    <hyperlink xmlns:r="http://schemas.openxmlformats.org/officeDocument/2006/relationships" ref="E12" r:id="rId4"/>
    <hyperlink xmlns:r="http://schemas.openxmlformats.org/officeDocument/2006/relationships" ref="E13" r:id="rId5"/>
    <hyperlink xmlns:r="http://schemas.openxmlformats.org/officeDocument/2006/relationships" ref="E14" r:id="rId6"/>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64"/>
  <sheetViews>
    <sheetView showGridLines="0" workbookViewId="0">
      <selection activeCell="A1" sqref="A1"/>
    </sheetView>
  </sheetViews>
  <sheetFormatPr baseColWidth="8" defaultRowHeight="15"/>
  <cols>
    <col width="18" customWidth="1" min="1" max="1"/>
    <col width="24" customWidth="1" min="2" max="2"/>
    <col width="18" customWidth="1" min="3" max="3"/>
    <col width="24" customWidth="1" min="4" max="4"/>
    <col width="18" customWidth="1" min="5" max="5"/>
    <col width="18" customWidth="1" min="7" max="7"/>
    <col width="18" customWidth="1" min="9" max="9"/>
    <col width="18" customWidth="1" min="11" max="11"/>
  </cols>
  <sheetData>
    <row r="1">
      <c r="A1" s="1" t="inlineStr">
        <is>
          <t>MONITORING DASHBOARD</t>
        </is>
      </c>
    </row>
    <row r="2">
      <c r="A2" s="2" t="inlineStr">
        <is>
          <t>Live from the other sheets. Nothing to enter here.</t>
        </is>
      </c>
    </row>
    <row r="3">
      <c r="N3" s="10" t="inlineStr">
        <is>
          <t>Chart data (feeds the chart)</t>
        </is>
      </c>
    </row>
    <row r="4">
      <c r="A4" s="11" t="inlineStr">
        <is>
          <t>WEEKS RECORDED</t>
        </is>
      </c>
      <c r="C4" s="11" t="inlineStr">
        <is>
          <t>CENTER LINE</t>
        </is>
      </c>
      <c r="E4" s="11" t="inlineStr">
        <is>
          <t>LATEST ERROR RATE</t>
        </is>
      </c>
      <c r="G4" s="11" t="inlineStr">
        <is>
          <t>UPPER LIMIT, LATEST</t>
        </is>
      </c>
      <c r="I4" s="11" t="inlineStr">
        <is>
          <t>WEEKS WITH A SIGNAL</t>
        </is>
      </c>
      <c r="K4" s="11" t="inlineStr">
        <is>
          <t>METRICS AT ACTION</t>
        </is>
      </c>
      <c r="N4" s="12" t="inlineStr">
        <is>
          <t>Week</t>
        </is>
      </c>
      <c r="O4" s="12" t="inlineStr">
        <is>
          <t>Error rate</t>
        </is>
      </c>
      <c r="P4" s="12" t="inlineStr">
        <is>
          <t>Center line</t>
        </is>
      </c>
      <c r="Q4" s="12" t="inlineStr">
        <is>
          <t>Upper limit</t>
        </is>
      </c>
      <c r="R4" s="12" t="inlineStr">
        <is>
          <t>Tolerance</t>
        </is>
      </c>
    </row>
    <row r="5">
      <c r="A5" s="13">
        <f>COUNT(Weekly!$C$5:$C$64)</f>
        <v/>
      </c>
      <c r="C5" s="14">
        <f>Settings!B12</f>
        <v/>
      </c>
      <c r="E5" s="15">
        <f>IFERROR(INDEX(Weekly!$E$5:$E$64,A5),"")</f>
        <v/>
      </c>
      <c r="G5" s="15">
        <f>IFERROR(INDEX(Weekly!$G$5:$G$64,A5),"")</f>
        <v/>
      </c>
      <c r="I5" s="13">
        <f>SUMPRODUCT((LEN(Weekly!$L$5:$L$64)&gt;0)*1)</f>
        <v/>
      </c>
      <c r="K5" s="13">
        <f>COUNTIF(Metrics!$M$5:$M$34,"Action")</f>
        <v/>
      </c>
      <c r="N5" s="16">
        <f>Weekly!A5</f>
        <v/>
      </c>
      <c r="O5" s="17">
        <f>IF(Weekly!$C5="",NA(),Weekly!E5)</f>
        <v/>
      </c>
      <c r="P5" s="17">
        <f>IF(Weekly!$C5="",NA(),Weekly!F5)</f>
        <v/>
      </c>
      <c r="Q5" s="17">
        <f>IF(Weekly!$C5="",NA(),Weekly!G5)</f>
        <v/>
      </c>
      <c r="R5" s="17">
        <f>IF(Weekly!$C5="",NA(),Weekly!M5)</f>
        <v/>
      </c>
    </row>
    <row r="6">
      <c r="C6" s="18" t="inlineStr">
        <is>
          <t>from the baseline weeks</t>
        </is>
      </c>
      <c r="K6" s="18" t="inlineStr">
        <is>
          <t>of the metrics plan</t>
        </is>
      </c>
      <c r="N6" s="16">
        <f>Weekly!A6</f>
        <v/>
      </c>
      <c r="O6" s="17">
        <f>IF(Weekly!$C6="",NA(),Weekly!E6)</f>
        <v/>
      </c>
      <c r="P6" s="17">
        <f>IF(Weekly!$C6="",NA(),Weekly!F6)</f>
        <v/>
      </c>
      <c r="Q6" s="17">
        <f>IF(Weekly!$C6="",NA(),Weekly!G6)</f>
        <v/>
      </c>
      <c r="R6" s="17">
        <f>IF(Weekly!$C6="",NA(),Weekly!M6)</f>
        <v/>
      </c>
    </row>
    <row r="7">
      <c r="N7" s="16">
        <f>Weekly!A7</f>
        <v/>
      </c>
      <c r="O7" s="17">
        <f>IF(Weekly!$C7="",NA(),Weekly!E7)</f>
        <v/>
      </c>
      <c r="P7" s="17">
        <f>IF(Weekly!$C7="",NA(),Weekly!F7)</f>
        <v/>
      </c>
      <c r="Q7" s="17">
        <f>IF(Weekly!$C7="",NA(),Weekly!G7)</f>
        <v/>
      </c>
      <c r="R7" s="17">
        <f>IF(Weekly!$C7="",NA(),Weekly!M7)</f>
        <v/>
      </c>
    </row>
    <row r="8">
      <c r="N8" s="16">
        <f>Weekly!A8</f>
        <v/>
      </c>
      <c r="O8" s="17">
        <f>IF(Weekly!$C8="",NA(),Weekly!E8)</f>
        <v/>
      </c>
      <c r="P8" s="17">
        <f>IF(Weekly!$C8="",NA(),Weekly!F8)</f>
        <v/>
      </c>
      <c r="Q8" s="17">
        <f>IF(Weekly!$C8="",NA(),Weekly!G8)</f>
        <v/>
      </c>
      <c r="R8" s="17">
        <f>IF(Weekly!$C8="",NA(),Weekly!M8)</f>
        <v/>
      </c>
    </row>
    <row r="9">
      <c r="A9" s="10" t="inlineStr">
        <is>
          <t>Recent weeks against the tolerance</t>
        </is>
      </c>
      <c r="D9" s="10" t="inlineStr">
        <is>
          <t>Review actions</t>
        </is>
      </c>
      <c r="N9" s="16">
        <f>Weekly!A9</f>
        <v/>
      </c>
      <c r="O9" s="17">
        <f>IF(Weekly!$C9="",NA(),Weekly!E9)</f>
        <v/>
      </c>
      <c r="P9" s="17">
        <f>IF(Weekly!$C9="",NA(),Weekly!F9)</f>
        <v/>
      </c>
      <c r="Q9" s="17">
        <f>IF(Weekly!$C9="",NA(),Weekly!G9)</f>
        <v/>
      </c>
      <c r="R9" s="17">
        <f>IF(Weekly!$C9="",NA(),Weekly!M9)</f>
        <v/>
      </c>
    </row>
    <row r="10">
      <c r="A10" s="12" t="inlineStr">
        <is>
          <t>Measure</t>
        </is>
      </c>
      <c r="B10" s="12" t="inlineStr">
        <is>
          <t>Value</t>
        </is>
      </c>
      <c r="D10" s="12" t="inlineStr">
        <is>
          <t>Measure</t>
        </is>
      </c>
      <c r="E10" s="12" t="inlineStr">
        <is>
          <t>Count</t>
        </is>
      </c>
      <c r="N10" s="16">
        <f>Weekly!A10</f>
        <v/>
      </c>
      <c r="O10" s="17">
        <f>IF(Weekly!$C10="",NA(),Weekly!E10)</f>
        <v/>
      </c>
      <c r="P10" s="17">
        <f>IF(Weekly!$C10="",NA(),Weekly!F10)</f>
        <v/>
      </c>
      <c r="Q10" s="17">
        <f>IF(Weekly!$C10="",NA(),Weekly!G10)</f>
        <v/>
      </c>
      <c r="R10" s="17">
        <f>IF(Weekly!$C10="",NA(),Weekly!M10)</f>
        <v/>
      </c>
    </row>
    <row r="11">
      <c r="A11" s="19" t="inlineStr">
        <is>
          <t>Recent weeks pooled</t>
        </is>
      </c>
      <c r="B11" s="20">
        <f>Settings!B8</f>
        <v/>
      </c>
      <c r="D11" s="19" t="inlineStr">
        <is>
          <t>Reviews held</t>
        </is>
      </c>
      <c r="E11" s="20">
        <f>COUNT(Reviews!$A$5:$A$44)</f>
        <v/>
      </c>
      <c r="N11" s="16">
        <f>Weekly!A11</f>
        <v/>
      </c>
      <c r="O11" s="17">
        <f>IF(Weekly!$C11="",NA(),Weekly!E11)</f>
        <v/>
      </c>
      <c r="P11" s="17">
        <f>IF(Weekly!$C11="",NA(),Weekly!F11)</f>
        <v/>
      </c>
      <c r="Q11" s="17">
        <f>IF(Weekly!$C11="",NA(),Weekly!G11)</f>
        <v/>
      </c>
      <c r="R11" s="17">
        <f>IF(Weekly!$C11="",NA(),Weekly!M11)</f>
        <v/>
      </c>
    </row>
    <row r="12">
      <c r="A12" s="19" t="inlineStr">
        <is>
          <t>Items reviewed</t>
        </is>
      </c>
      <c r="B12" s="20">
        <f>SUMPRODUCT((Weekly!$A$5:$A$64&gt;A5-Settings!B8)*(Weekly!$A$5:$A$64&lt;=A5)*Weekly!$C$5:$C$64)</f>
        <v/>
      </c>
      <c r="D12" s="19" t="inlineStr">
        <is>
          <t>Actions open</t>
        </is>
      </c>
      <c r="E12" s="20">
        <f>COUNTIF(Reviews!$J$5:$J$44,"Open")</f>
        <v/>
      </c>
      <c r="N12" s="16">
        <f>Weekly!A12</f>
        <v/>
      </c>
      <c r="O12" s="17">
        <f>IF(Weekly!$C12="",NA(),Weekly!E12)</f>
        <v/>
      </c>
      <c r="P12" s="17">
        <f>IF(Weekly!$C12="",NA(),Weekly!F12)</f>
        <v/>
      </c>
      <c r="Q12" s="17">
        <f>IF(Weekly!$C12="",NA(),Weekly!G12)</f>
        <v/>
      </c>
      <c r="R12" s="17">
        <f>IF(Weekly!$C12="",NA(),Weekly!M12)</f>
        <v/>
      </c>
    </row>
    <row r="13">
      <c r="A13" s="19" t="inlineStr">
        <is>
          <t>Errors found</t>
        </is>
      </c>
      <c r="B13" s="20">
        <f>SUMPRODUCT((Weekly!$A$5:$A$64&gt;A5-Settings!B8)*(Weekly!$A$5:$A$64&lt;=A5)*Weekly!$D$5:$D$64)</f>
        <v/>
      </c>
      <c r="D13" s="19" t="inlineStr">
        <is>
          <t>Actions overdue</t>
        </is>
      </c>
      <c r="E13" s="20">
        <f>COUNTIF(Reviews!$J$5:$J$44,"Overdue")</f>
        <v/>
      </c>
      <c r="N13" s="16">
        <f>Weekly!A13</f>
        <v/>
      </c>
      <c r="O13" s="17">
        <f>IF(Weekly!$C13="",NA(),Weekly!E13)</f>
        <v/>
      </c>
      <c r="P13" s="17">
        <f>IF(Weekly!$C13="",NA(),Weekly!F13)</f>
        <v/>
      </c>
      <c r="Q13" s="17">
        <f>IF(Weekly!$C13="",NA(),Weekly!G13)</f>
        <v/>
      </c>
      <c r="R13" s="17">
        <f>IF(Weekly!$C13="",NA(),Weekly!M13)</f>
        <v/>
      </c>
    </row>
    <row r="14">
      <c r="A14" s="19" t="inlineStr">
        <is>
          <t>Error rate</t>
        </is>
      </c>
      <c r="B14" s="21">
        <f>IFERROR(B13/B12,"")</f>
        <v/>
      </c>
      <c r="D14" s="19" t="inlineStr">
        <is>
          <t>Metric reviews overdue</t>
        </is>
      </c>
      <c r="E14" s="20">
        <f>COUNTIF(Metrics!$O$5:$O$34,"Overdue")</f>
        <v/>
      </c>
      <c r="N14" s="16">
        <f>Weekly!A14</f>
        <v/>
      </c>
      <c r="O14" s="17">
        <f>IF(Weekly!$C14="",NA(),Weekly!E14)</f>
        <v/>
      </c>
      <c r="P14" s="17">
        <f>IF(Weekly!$C14="",NA(),Weekly!F14)</f>
        <v/>
      </c>
      <c r="Q14" s="17">
        <f>IF(Weekly!$C14="",NA(),Weekly!G14)</f>
        <v/>
      </c>
      <c r="R14" s="17">
        <f>IF(Weekly!$C14="",NA(),Weekly!M14)</f>
        <v/>
      </c>
    </row>
    <row r="15">
      <c r="A15" s="19" t="inlineStr">
        <is>
          <t>Lower 95% bound</t>
        </is>
      </c>
      <c r="B15" s="21">
        <f>IFERROR((B14+Settings!B9^2/(2*B12)-Settings!B9*SQRT(B14*(1-B14)/B12+Settings!B9^2/(4*B12^2)))/(1+Settings!B9^2/B12),"")</f>
        <v/>
      </c>
      <c r="N15" s="16">
        <f>Weekly!A15</f>
        <v/>
      </c>
      <c r="O15" s="17">
        <f>IF(Weekly!$C15="",NA(),Weekly!E15)</f>
        <v/>
      </c>
      <c r="P15" s="17">
        <f>IF(Weekly!$C15="",NA(),Weekly!F15)</f>
        <v/>
      </c>
      <c r="Q15" s="17">
        <f>IF(Weekly!$C15="",NA(),Weekly!G15)</f>
        <v/>
      </c>
      <c r="R15" s="17">
        <f>IF(Weekly!$C15="",NA(),Weekly!M15)</f>
        <v/>
      </c>
    </row>
    <row r="16">
      <c r="A16" s="19" t="inlineStr">
        <is>
          <t>Upper 95% bound</t>
        </is>
      </c>
      <c r="B16" s="21">
        <f>IFERROR((B14+Settings!B9^2/(2*B12)+Settings!B9*SQRT(B14*(1-B14)/B12+Settings!B9^2/(4*B12^2)))/(1+Settings!B9^2/B12),"")</f>
        <v/>
      </c>
      <c r="N16" s="16">
        <f>Weekly!A16</f>
        <v/>
      </c>
      <c r="O16" s="17">
        <f>IF(Weekly!$C16="",NA(),Weekly!E16)</f>
        <v/>
      </c>
      <c r="P16" s="17">
        <f>IF(Weekly!$C16="",NA(),Weekly!F16)</f>
        <v/>
      </c>
      <c r="Q16" s="17">
        <f>IF(Weekly!$C16="",NA(),Weekly!G16)</f>
        <v/>
      </c>
      <c r="R16" s="17">
        <f>IF(Weekly!$C16="",NA(),Weekly!M16)</f>
        <v/>
      </c>
    </row>
    <row r="17">
      <c r="A17" s="19" t="inlineStr">
        <is>
          <t>Against the tolerance</t>
        </is>
      </c>
      <c r="B17" s="22">
        <f>IF(B14="","",IF(B15&gt;Settings!B6,"Over the tolerance",IF(B16&gt;Settings!B6,"Cannot rule out over","Within the tolerance")))</f>
        <v/>
      </c>
      <c r="N17" s="16">
        <f>Weekly!A17</f>
        <v/>
      </c>
      <c r="O17" s="17">
        <f>IF(Weekly!$C17="",NA(),Weekly!E17)</f>
        <v/>
      </c>
      <c r="P17" s="17">
        <f>IF(Weekly!$C17="",NA(),Weekly!F17)</f>
        <v/>
      </c>
      <c r="Q17" s="17">
        <f>IF(Weekly!$C17="",NA(),Weekly!G17)</f>
        <v/>
      </c>
      <c r="R17" s="17">
        <f>IF(Weekly!$C17="",NA(),Weekly!M17)</f>
        <v/>
      </c>
    </row>
    <row r="18">
      <c r="N18" s="16">
        <f>Weekly!A18</f>
        <v/>
      </c>
      <c r="O18" s="17">
        <f>IF(Weekly!$C18="",NA(),Weekly!E18)</f>
        <v/>
      </c>
      <c r="P18" s="17">
        <f>IF(Weekly!$C18="",NA(),Weekly!F18)</f>
        <v/>
      </c>
      <c r="Q18" s="17">
        <f>IF(Weekly!$C18="",NA(),Weekly!G18)</f>
        <v/>
      </c>
      <c r="R18" s="17">
        <f>IF(Weekly!$C18="",NA(),Weekly!M18)</f>
        <v/>
      </c>
    </row>
    <row r="19">
      <c r="A19" s="10" t="inlineStr">
        <is>
          <t>Metrics by status</t>
        </is>
      </c>
      <c r="N19" s="16">
        <f>Weekly!A19</f>
        <v/>
      </c>
      <c r="O19" s="17">
        <f>IF(Weekly!$C19="",NA(),Weekly!E19)</f>
        <v/>
      </c>
      <c r="P19" s="17">
        <f>IF(Weekly!$C19="",NA(),Weekly!F19)</f>
        <v/>
      </c>
      <c r="Q19" s="17">
        <f>IF(Weekly!$C19="",NA(),Weekly!G19)</f>
        <v/>
      </c>
      <c r="R19" s="17">
        <f>IF(Weekly!$C19="",NA(),Weekly!M19)</f>
        <v/>
      </c>
    </row>
    <row r="20">
      <c r="A20" s="12" t="inlineStr">
        <is>
          <t>Status</t>
        </is>
      </c>
      <c r="B20" s="12" t="inlineStr">
        <is>
          <t>Metrics</t>
        </is>
      </c>
      <c r="N20" s="16">
        <f>Weekly!A20</f>
        <v/>
      </c>
      <c r="O20" s="17">
        <f>IF(Weekly!$C20="",NA(),Weekly!E20)</f>
        <v/>
      </c>
      <c r="P20" s="17">
        <f>IF(Weekly!$C20="",NA(),Weekly!F20)</f>
        <v/>
      </c>
      <c r="Q20" s="17">
        <f>IF(Weekly!$C20="",NA(),Weekly!G20)</f>
        <v/>
      </c>
      <c r="R20" s="17">
        <f>IF(Weekly!$C20="",NA(),Weekly!M20)</f>
        <v/>
      </c>
    </row>
    <row r="21">
      <c r="A21" s="19" t="inlineStr">
        <is>
          <t>Action</t>
        </is>
      </c>
      <c r="B21" s="20">
        <f>COUNTIF(Metrics!$M$5:$M$34,A21)</f>
        <v/>
      </c>
      <c r="N21" s="16">
        <f>Weekly!A21</f>
        <v/>
      </c>
      <c r="O21" s="17">
        <f>IF(Weekly!$C21="",NA(),Weekly!E21)</f>
        <v/>
      </c>
      <c r="P21" s="17">
        <f>IF(Weekly!$C21="",NA(),Weekly!F21)</f>
        <v/>
      </c>
      <c r="Q21" s="17">
        <f>IF(Weekly!$C21="",NA(),Weekly!G21)</f>
        <v/>
      </c>
      <c r="R21" s="17">
        <f>IF(Weekly!$C21="",NA(),Weekly!M21)</f>
        <v/>
      </c>
    </row>
    <row r="22">
      <c r="A22" s="19" t="inlineStr">
        <is>
          <t>Watch</t>
        </is>
      </c>
      <c r="B22" s="20">
        <f>COUNTIF(Metrics!$M$5:$M$34,A22)</f>
        <v/>
      </c>
      <c r="N22" s="16">
        <f>Weekly!A22</f>
        <v/>
      </c>
      <c r="O22" s="17">
        <f>IF(Weekly!$C22="",NA(),Weekly!E22)</f>
        <v/>
      </c>
      <c r="P22" s="17">
        <f>IF(Weekly!$C22="",NA(),Weekly!F22)</f>
        <v/>
      </c>
      <c r="Q22" s="17">
        <f>IF(Weekly!$C22="",NA(),Weekly!G22)</f>
        <v/>
      </c>
      <c r="R22" s="17">
        <f>IF(Weekly!$C22="",NA(),Weekly!M22)</f>
        <v/>
      </c>
    </row>
    <row r="23">
      <c r="A23" s="19" t="inlineStr">
        <is>
          <t>OK</t>
        </is>
      </c>
      <c r="B23" s="20">
        <f>COUNTIF(Metrics!$M$5:$M$34,A23)</f>
        <v/>
      </c>
      <c r="N23" s="16">
        <f>Weekly!A23</f>
        <v/>
      </c>
      <c r="O23" s="17">
        <f>IF(Weekly!$C23="",NA(),Weekly!E23)</f>
        <v/>
      </c>
      <c r="P23" s="17">
        <f>IF(Weekly!$C23="",NA(),Weekly!F23)</f>
        <v/>
      </c>
      <c r="Q23" s="17">
        <f>IF(Weekly!$C23="",NA(),Weekly!G23)</f>
        <v/>
      </c>
      <c r="R23" s="17">
        <f>IF(Weekly!$C23="",NA(),Weekly!M23)</f>
        <v/>
      </c>
    </row>
    <row r="24">
      <c r="N24" s="16">
        <f>Weekly!A24</f>
        <v/>
      </c>
      <c r="O24" s="17">
        <f>IF(Weekly!$C24="",NA(),Weekly!E24)</f>
        <v/>
      </c>
      <c r="P24" s="17">
        <f>IF(Weekly!$C24="",NA(),Weekly!F24)</f>
        <v/>
      </c>
      <c r="Q24" s="17">
        <f>IF(Weekly!$C24="",NA(),Weekly!G24)</f>
        <v/>
      </c>
      <c r="R24" s="17">
        <f>IF(Weekly!$C24="",NA(),Weekly!M24)</f>
        <v/>
      </c>
    </row>
    <row r="25">
      <c r="N25" s="16">
        <f>Weekly!A25</f>
        <v/>
      </c>
      <c r="O25" s="17">
        <f>IF(Weekly!$C25="",NA(),Weekly!E25)</f>
        <v/>
      </c>
      <c r="P25" s="17">
        <f>IF(Weekly!$C25="",NA(),Weekly!F25)</f>
        <v/>
      </c>
      <c r="Q25" s="17">
        <f>IF(Weekly!$C25="",NA(),Weekly!G25)</f>
        <v/>
      </c>
      <c r="R25" s="17">
        <f>IF(Weekly!$C25="",NA(),Weekly!M25)</f>
        <v/>
      </c>
    </row>
    <row r="26">
      <c r="N26" s="16">
        <f>Weekly!A26</f>
        <v/>
      </c>
      <c r="O26" s="17">
        <f>IF(Weekly!$C26="",NA(),Weekly!E26)</f>
        <v/>
      </c>
      <c r="P26" s="17">
        <f>IF(Weekly!$C26="",NA(),Weekly!F26)</f>
        <v/>
      </c>
      <c r="Q26" s="17">
        <f>IF(Weekly!$C26="",NA(),Weekly!G26)</f>
        <v/>
      </c>
      <c r="R26" s="17">
        <f>IF(Weekly!$C26="",NA(),Weekly!M26)</f>
        <v/>
      </c>
    </row>
    <row r="27">
      <c r="N27" s="16">
        <f>Weekly!A27</f>
        <v/>
      </c>
      <c r="O27" s="17">
        <f>IF(Weekly!$C27="",NA(),Weekly!E27)</f>
        <v/>
      </c>
      <c r="P27" s="17">
        <f>IF(Weekly!$C27="",NA(),Weekly!F27)</f>
        <v/>
      </c>
      <c r="Q27" s="17">
        <f>IF(Weekly!$C27="",NA(),Weekly!G27)</f>
        <v/>
      </c>
      <c r="R27" s="17">
        <f>IF(Weekly!$C27="",NA(),Weekly!M27)</f>
        <v/>
      </c>
    </row>
    <row r="28">
      <c r="N28" s="16">
        <f>Weekly!A28</f>
        <v/>
      </c>
      <c r="O28" s="17">
        <f>IF(Weekly!$C28="",NA(),Weekly!E28)</f>
        <v/>
      </c>
      <c r="P28" s="17">
        <f>IF(Weekly!$C28="",NA(),Weekly!F28)</f>
        <v/>
      </c>
      <c r="Q28" s="17">
        <f>IF(Weekly!$C28="",NA(),Weekly!G28)</f>
        <v/>
      </c>
      <c r="R28" s="17">
        <f>IF(Weekly!$C28="",NA(),Weekly!M28)</f>
        <v/>
      </c>
    </row>
    <row r="29">
      <c r="N29" s="16">
        <f>Weekly!A29</f>
        <v/>
      </c>
      <c r="O29" s="17">
        <f>IF(Weekly!$C29="",NA(),Weekly!E29)</f>
        <v/>
      </c>
      <c r="P29" s="17">
        <f>IF(Weekly!$C29="",NA(),Weekly!F29)</f>
        <v/>
      </c>
      <c r="Q29" s="17">
        <f>IF(Weekly!$C29="",NA(),Weekly!G29)</f>
        <v/>
      </c>
      <c r="R29" s="17">
        <f>IF(Weekly!$C29="",NA(),Weekly!M29)</f>
        <v/>
      </c>
    </row>
    <row r="30">
      <c r="N30" s="16">
        <f>Weekly!A30</f>
        <v/>
      </c>
      <c r="O30" s="17">
        <f>IF(Weekly!$C30="",NA(),Weekly!E30)</f>
        <v/>
      </c>
      <c r="P30" s="17">
        <f>IF(Weekly!$C30="",NA(),Weekly!F30)</f>
        <v/>
      </c>
      <c r="Q30" s="17">
        <f>IF(Weekly!$C30="",NA(),Weekly!G30)</f>
        <v/>
      </c>
      <c r="R30" s="17">
        <f>IF(Weekly!$C30="",NA(),Weekly!M30)</f>
        <v/>
      </c>
    </row>
    <row r="31">
      <c r="N31" s="16">
        <f>Weekly!A31</f>
        <v/>
      </c>
      <c r="O31" s="17">
        <f>IF(Weekly!$C31="",NA(),Weekly!E31)</f>
        <v/>
      </c>
      <c r="P31" s="17">
        <f>IF(Weekly!$C31="",NA(),Weekly!F31)</f>
        <v/>
      </c>
      <c r="Q31" s="17">
        <f>IF(Weekly!$C31="",NA(),Weekly!G31)</f>
        <v/>
      </c>
      <c r="R31" s="17">
        <f>IF(Weekly!$C31="",NA(),Weekly!M31)</f>
        <v/>
      </c>
    </row>
    <row r="32">
      <c r="N32" s="16">
        <f>Weekly!A32</f>
        <v/>
      </c>
      <c r="O32" s="17">
        <f>IF(Weekly!$C32="",NA(),Weekly!E32)</f>
        <v/>
      </c>
      <c r="P32" s="17">
        <f>IF(Weekly!$C32="",NA(),Weekly!F32)</f>
        <v/>
      </c>
      <c r="Q32" s="17">
        <f>IF(Weekly!$C32="",NA(),Weekly!G32)</f>
        <v/>
      </c>
      <c r="R32" s="17">
        <f>IF(Weekly!$C32="",NA(),Weekly!M32)</f>
        <v/>
      </c>
    </row>
    <row r="33">
      <c r="N33" s="16">
        <f>Weekly!A33</f>
        <v/>
      </c>
      <c r="O33" s="17">
        <f>IF(Weekly!$C33="",NA(),Weekly!E33)</f>
        <v/>
      </c>
      <c r="P33" s="17">
        <f>IF(Weekly!$C33="",NA(),Weekly!F33)</f>
        <v/>
      </c>
      <c r="Q33" s="17">
        <f>IF(Weekly!$C33="",NA(),Weekly!G33)</f>
        <v/>
      </c>
      <c r="R33" s="17">
        <f>IF(Weekly!$C33="",NA(),Weekly!M33)</f>
        <v/>
      </c>
    </row>
    <row r="34">
      <c r="N34" s="16">
        <f>Weekly!A34</f>
        <v/>
      </c>
      <c r="O34" s="17">
        <f>IF(Weekly!$C34="",NA(),Weekly!E34)</f>
        <v/>
      </c>
      <c r="P34" s="17">
        <f>IF(Weekly!$C34="",NA(),Weekly!F34)</f>
        <v/>
      </c>
      <c r="Q34" s="17">
        <f>IF(Weekly!$C34="",NA(),Weekly!G34)</f>
        <v/>
      </c>
      <c r="R34" s="17">
        <f>IF(Weekly!$C34="",NA(),Weekly!M34)</f>
        <v/>
      </c>
    </row>
    <row r="35">
      <c r="N35" s="16">
        <f>Weekly!A35</f>
        <v/>
      </c>
      <c r="O35" s="17">
        <f>IF(Weekly!$C35="",NA(),Weekly!E35)</f>
        <v/>
      </c>
      <c r="P35" s="17">
        <f>IF(Weekly!$C35="",NA(),Weekly!F35)</f>
        <v/>
      </c>
      <c r="Q35" s="17">
        <f>IF(Weekly!$C35="",NA(),Weekly!G35)</f>
        <v/>
      </c>
      <c r="R35" s="17">
        <f>IF(Weekly!$C35="",NA(),Weekly!M35)</f>
        <v/>
      </c>
    </row>
    <row r="36">
      <c r="N36" s="16">
        <f>Weekly!A36</f>
        <v/>
      </c>
      <c r="O36" s="17">
        <f>IF(Weekly!$C36="",NA(),Weekly!E36)</f>
        <v/>
      </c>
      <c r="P36" s="17">
        <f>IF(Weekly!$C36="",NA(),Weekly!F36)</f>
        <v/>
      </c>
      <c r="Q36" s="17">
        <f>IF(Weekly!$C36="",NA(),Weekly!G36)</f>
        <v/>
      </c>
      <c r="R36" s="17">
        <f>IF(Weekly!$C36="",NA(),Weekly!M36)</f>
        <v/>
      </c>
    </row>
    <row r="37">
      <c r="N37" s="16">
        <f>Weekly!A37</f>
        <v/>
      </c>
      <c r="O37" s="17">
        <f>IF(Weekly!$C37="",NA(),Weekly!E37)</f>
        <v/>
      </c>
      <c r="P37" s="17">
        <f>IF(Weekly!$C37="",NA(),Weekly!F37)</f>
        <v/>
      </c>
      <c r="Q37" s="17">
        <f>IF(Weekly!$C37="",NA(),Weekly!G37)</f>
        <v/>
      </c>
      <c r="R37" s="17">
        <f>IF(Weekly!$C37="",NA(),Weekly!M37)</f>
        <v/>
      </c>
    </row>
    <row r="38">
      <c r="N38" s="16">
        <f>Weekly!A38</f>
        <v/>
      </c>
      <c r="O38" s="17">
        <f>IF(Weekly!$C38="",NA(),Weekly!E38)</f>
        <v/>
      </c>
      <c r="P38" s="17">
        <f>IF(Weekly!$C38="",NA(),Weekly!F38)</f>
        <v/>
      </c>
      <c r="Q38" s="17">
        <f>IF(Weekly!$C38="",NA(),Weekly!G38)</f>
        <v/>
      </c>
      <c r="R38" s="17">
        <f>IF(Weekly!$C38="",NA(),Weekly!M38)</f>
        <v/>
      </c>
    </row>
    <row r="39">
      <c r="N39" s="16">
        <f>Weekly!A39</f>
        <v/>
      </c>
      <c r="O39" s="17">
        <f>IF(Weekly!$C39="",NA(),Weekly!E39)</f>
        <v/>
      </c>
      <c r="P39" s="17">
        <f>IF(Weekly!$C39="",NA(),Weekly!F39)</f>
        <v/>
      </c>
      <c r="Q39" s="17">
        <f>IF(Weekly!$C39="",NA(),Weekly!G39)</f>
        <v/>
      </c>
      <c r="R39" s="17">
        <f>IF(Weekly!$C39="",NA(),Weekly!M39)</f>
        <v/>
      </c>
    </row>
    <row r="40">
      <c r="N40" s="16">
        <f>Weekly!A40</f>
        <v/>
      </c>
      <c r="O40" s="17">
        <f>IF(Weekly!$C40="",NA(),Weekly!E40)</f>
        <v/>
      </c>
      <c r="P40" s="17">
        <f>IF(Weekly!$C40="",NA(),Weekly!F40)</f>
        <v/>
      </c>
      <c r="Q40" s="17">
        <f>IF(Weekly!$C40="",NA(),Weekly!G40)</f>
        <v/>
      </c>
      <c r="R40" s="17">
        <f>IF(Weekly!$C40="",NA(),Weekly!M40)</f>
        <v/>
      </c>
    </row>
    <row r="41">
      <c r="N41" s="16">
        <f>Weekly!A41</f>
        <v/>
      </c>
      <c r="O41" s="17">
        <f>IF(Weekly!$C41="",NA(),Weekly!E41)</f>
        <v/>
      </c>
      <c r="P41" s="17">
        <f>IF(Weekly!$C41="",NA(),Weekly!F41)</f>
        <v/>
      </c>
      <c r="Q41" s="17">
        <f>IF(Weekly!$C41="",NA(),Weekly!G41)</f>
        <v/>
      </c>
      <c r="R41" s="17">
        <f>IF(Weekly!$C41="",NA(),Weekly!M41)</f>
        <v/>
      </c>
    </row>
    <row r="42">
      <c r="N42" s="16">
        <f>Weekly!A42</f>
        <v/>
      </c>
      <c r="O42" s="17">
        <f>IF(Weekly!$C42="",NA(),Weekly!E42)</f>
        <v/>
      </c>
      <c r="P42" s="17">
        <f>IF(Weekly!$C42="",NA(),Weekly!F42)</f>
        <v/>
      </c>
      <c r="Q42" s="17">
        <f>IF(Weekly!$C42="",NA(),Weekly!G42)</f>
        <v/>
      </c>
      <c r="R42" s="17">
        <f>IF(Weekly!$C42="",NA(),Weekly!M42)</f>
        <v/>
      </c>
    </row>
    <row r="43">
      <c r="N43" s="16">
        <f>Weekly!A43</f>
        <v/>
      </c>
      <c r="O43" s="17">
        <f>IF(Weekly!$C43="",NA(),Weekly!E43)</f>
        <v/>
      </c>
      <c r="P43" s="17">
        <f>IF(Weekly!$C43="",NA(),Weekly!F43)</f>
        <v/>
      </c>
      <c r="Q43" s="17">
        <f>IF(Weekly!$C43="",NA(),Weekly!G43)</f>
        <v/>
      </c>
      <c r="R43" s="17">
        <f>IF(Weekly!$C43="",NA(),Weekly!M43)</f>
        <v/>
      </c>
    </row>
    <row r="44">
      <c r="N44" s="16">
        <f>Weekly!A44</f>
        <v/>
      </c>
      <c r="O44" s="17">
        <f>IF(Weekly!$C44="",NA(),Weekly!E44)</f>
        <v/>
      </c>
      <c r="P44" s="17">
        <f>IF(Weekly!$C44="",NA(),Weekly!F44)</f>
        <v/>
      </c>
      <c r="Q44" s="17">
        <f>IF(Weekly!$C44="",NA(),Weekly!G44)</f>
        <v/>
      </c>
      <c r="R44" s="17">
        <f>IF(Weekly!$C44="",NA(),Weekly!M44)</f>
        <v/>
      </c>
    </row>
    <row r="45">
      <c r="N45" s="16">
        <f>Weekly!A45</f>
        <v/>
      </c>
      <c r="O45" s="17">
        <f>IF(Weekly!$C45="",NA(),Weekly!E45)</f>
        <v/>
      </c>
      <c r="P45" s="17">
        <f>IF(Weekly!$C45="",NA(),Weekly!F45)</f>
        <v/>
      </c>
      <c r="Q45" s="17">
        <f>IF(Weekly!$C45="",NA(),Weekly!G45)</f>
        <v/>
      </c>
      <c r="R45" s="17">
        <f>IF(Weekly!$C45="",NA(),Weekly!M45)</f>
        <v/>
      </c>
    </row>
    <row r="46">
      <c r="N46" s="16">
        <f>Weekly!A46</f>
        <v/>
      </c>
      <c r="O46" s="17">
        <f>IF(Weekly!$C46="",NA(),Weekly!E46)</f>
        <v/>
      </c>
      <c r="P46" s="17">
        <f>IF(Weekly!$C46="",NA(),Weekly!F46)</f>
        <v/>
      </c>
      <c r="Q46" s="17">
        <f>IF(Weekly!$C46="",NA(),Weekly!G46)</f>
        <v/>
      </c>
      <c r="R46" s="17">
        <f>IF(Weekly!$C46="",NA(),Weekly!M46)</f>
        <v/>
      </c>
    </row>
    <row r="47">
      <c r="N47" s="16">
        <f>Weekly!A47</f>
        <v/>
      </c>
      <c r="O47" s="17">
        <f>IF(Weekly!$C47="",NA(),Weekly!E47)</f>
        <v/>
      </c>
      <c r="P47" s="17">
        <f>IF(Weekly!$C47="",NA(),Weekly!F47)</f>
        <v/>
      </c>
      <c r="Q47" s="17">
        <f>IF(Weekly!$C47="",NA(),Weekly!G47)</f>
        <v/>
      </c>
      <c r="R47" s="17">
        <f>IF(Weekly!$C47="",NA(),Weekly!M47)</f>
        <v/>
      </c>
    </row>
    <row r="48">
      <c r="N48" s="16">
        <f>Weekly!A48</f>
        <v/>
      </c>
      <c r="O48" s="17">
        <f>IF(Weekly!$C48="",NA(),Weekly!E48)</f>
        <v/>
      </c>
      <c r="P48" s="17">
        <f>IF(Weekly!$C48="",NA(),Weekly!F48)</f>
        <v/>
      </c>
      <c r="Q48" s="17">
        <f>IF(Weekly!$C48="",NA(),Weekly!G48)</f>
        <v/>
      </c>
      <c r="R48" s="17">
        <f>IF(Weekly!$C48="",NA(),Weekly!M48)</f>
        <v/>
      </c>
    </row>
    <row r="49">
      <c r="N49" s="16">
        <f>Weekly!A49</f>
        <v/>
      </c>
      <c r="O49" s="17">
        <f>IF(Weekly!$C49="",NA(),Weekly!E49)</f>
        <v/>
      </c>
      <c r="P49" s="17">
        <f>IF(Weekly!$C49="",NA(),Weekly!F49)</f>
        <v/>
      </c>
      <c r="Q49" s="17">
        <f>IF(Weekly!$C49="",NA(),Weekly!G49)</f>
        <v/>
      </c>
      <c r="R49" s="17">
        <f>IF(Weekly!$C49="",NA(),Weekly!M49)</f>
        <v/>
      </c>
    </row>
    <row r="50">
      <c r="N50" s="16">
        <f>Weekly!A50</f>
        <v/>
      </c>
      <c r="O50" s="17">
        <f>IF(Weekly!$C50="",NA(),Weekly!E50)</f>
        <v/>
      </c>
      <c r="P50" s="17">
        <f>IF(Weekly!$C50="",NA(),Weekly!F50)</f>
        <v/>
      </c>
      <c r="Q50" s="17">
        <f>IF(Weekly!$C50="",NA(),Weekly!G50)</f>
        <v/>
      </c>
      <c r="R50" s="17">
        <f>IF(Weekly!$C50="",NA(),Weekly!M50)</f>
        <v/>
      </c>
    </row>
    <row r="51">
      <c r="N51" s="16">
        <f>Weekly!A51</f>
        <v/>
      </c>
      <c r="O51" s="17">
        <f>IF(Weekly!$C51="",NA(),Weekly!E51)</f>
        <v/>
      </c>
      <c r="P51" s="17">
        <f>IF(Weekly!$C51="",NA(),Weekly!F51)</f>
        <v/>
      </c>
      <c r="Q51" s="17">
        <f>IF(Weekly!$C51="",NA(),Weekly!G51)</f>
        <v/>
      </c>
      <c r="R51" s="17">
        <f>IF(Weekly!$C51="",NA(),Weekly!M51)</f>
        <v/>
      </c>
    </row>
    <row r="52">
      <c r="N52" s="16">
        <f>Weekly!A52</f>
        <v/>
      </c>
      <c r="O52" s="17">
        <f>IF(Weekly!$C52="",NA(),Weekly!E52)</f>
        <v/>
      </c>
      <c r="P52" s="17">
        <f>IF(Weekly!$C52="",NA(),Weekly!F52)</f>
        <v/>
      </c>
      <c r="Q52" s="17">
        <f>IF(Weekly!$C52="",NA(),Weekly!G52)</f>
        <v/>
      </c>
      <c r="R52" s="17">
        <f>IF(Weekly!$C52="",NA(),Weekly!M52)</f>
        <v/>
      </c>
    </row>
    <row r="53">
      <c r="N53" s="16">
        <f>Weekly!A53</f>
        <v/>
      </c>
      <c r="O53" s="17">
        <f>IF(Weekly!$C53="",NA(),Weekly!E53)</f>
        <v/>
      </c>
      <c r="P53" s="17">
        <f>IF(Weekly!$C53="",NA(),Weekly!F53)</f>
        <v/>
      </c>
      <c r="Q53" s="17">
        <f>IF(Weekly!$C53="",NA(),Weekly!G53)</f>
        <v/>
      </c>
      <c r="R53" s="17">
        <f>IF(Weekly!$C53="",NA(),Weekly!M53)</f>
        <v/>
      </c>
    </row>
    <row r="54">
      <c r="N54" s="16">
        <f>Weekly!A54</f>
        <v/>
      </c>
      <c r="O54" s="17">
        <f>IF(Weekly!$C54="",NA(),Weekly!E54)</f>
        <v/>
      </c>
      <c r="P54" s="17">
        <f>IF(Weekly!$C54="",NA(),Weekly!F54)</f>
        <v/>
      </c>
      <c r="Q54" s="17">
        <f>IF(Weekly!$C54="",NA(),Weekly!G54)</f>
        <v/>
      </c>
      <c r="R54" s="17">
        <f>IF(Weekly!$C54="",NA(),Weekly!M54)</f>
        <v/>
      </c>
    </row>
    <row r="55">
      <c r="N55" s="16">
        <f>Weekly!A55</f>
        <v/>
      </c>
      <c r="O55" s="17">
        <f>IF(Weekly!$C55="",NA(),Weekly!E55)</f>
        <v/>
      </c>
      <c r="P55" s="17">
        <f>IF(Weekly!$C55="",NA(),Weekly!F55)</f>
        <v/>
      </c>
      <c r="Q55" s="17">
        <f>IF(Weekly!$C55="",NA(),Weekly!G55)</f>
        <v/>
      </c>
      <c r="R55" s="17">
        <f>IF(Weekly!$C55="",NA(),Weekly!M55)</f>
        <v/>
      </c>
    </row>
    <row r="56">
      <c r="N56" s="16">
        <f>Weekly!A56</f>
        <v/>
      </c>
      <c r="O56" s="17">
        <f>IF(Weekly!$C56="",NA(),Weekly!E56)</f>
        <v/>
      </c>
      <c r="P56" s="17">
        <f>IF(Weekly!$C56="",NA(),Weekly!F56)</f>
        <v/>
      </c>
      <c r="Q56" s="17">
        <f>IF(Weekly!$C56="",NA(),Weekly!G56)</f>
        <v/>
      </c>
      <c r="R56" s="17">
        <f>IF(Weekly!$C56="",NA(),Weekly!M56)</f>
        <v/>
      </c>
    </row>
    <row r="57">
      <c r="N57" s="16">
        <f>Weekly!A57</f>
        <v/>
      </c>
      <c r="O57" s="17">
        <f>IF(Weekly!$C57="",NA(),Weekly!E57)</f>
        <v/>
      </c>
      <c r="P57" s="17">
        <f>IF(Weekly!$C57="",NA(),Weekly!F57)</f>
        <v/>
      </c>
      <c r="Q57" s="17">
        <f>IF(Weekly!$C57="",NA(),Weekly!G57)</f>
        <v/>
      </c>
      <c r="R57" s="17">
        <f>IF(Weekly!$C57="",NA(),Weekly!M57)</f>
        <v/>
      </c>
    </row>
    <row r="58">
      <c r="N58" s="16">
        <f>Weekly!A58</f>
        <v/>
      </c>
      <c r="O58" s="17">
        <f>IF(Weekly!$C58="",NA(),Weekly!E58)</f>
        <v/>
      </c>
      <c r="P58" s="17">
        <f>IF(Weekly!$C58="",NA(),Weekly!F58)</f>
        <v/>
      </c>
      <c r="Q58" s="17">
        <f>IF(Weekly!$C58="",NA(),Weekly!G58)</f>
        <v/>
      </c>
      <c r="R58" s="17">
        <f>IF(Weekly!$C58="",NA(),Weekly!M58)</f>
        <v/>
      </c>
    </row>
    <row r="59">
      <c r="N59" s="16">
        <f>Weekly!A59</f>
        <v/>
      </c>
      <c r="O59" s="17">
        <f>IF(Weekly!$C59="",NA(),Weekly!E59)</f>
        <v/>
      </c>
      <c r="P59" s="17">
        <f>IF(Weekly!$C59="",NA(),Weekly!F59)</f>
        <v/>
      </c>
      <c r="Q59" s="17">
        <f>IF(Weekly!$C59="",NA(),Weekly!G59)</f>
        <v/>
      </c>
      <c r="R59" s="17">
        <f>IF(Weekly!$C59="",NA(),Weekly!M59)</f>
        <v/>
      </c>
    </row>
    <row r="60">
      <c r="N60" s="16">
        <f>Weekly!A60</f>
        <v/>
      </c>
      <c r="O60" s="17">
        <f>IF(Weekly!$C60="",NA(),Weekly!E60)</f>
        <v/>
      </c>
      <c r="P60" s="17">
        <f>IF(Weekly!$C60="",NA(),Weekly!F60)</f>
        <v/>
      </c>
      <c r="Q60" s="17">
        <f>IF(Weekly!$C60="",NA(),Weekly!G60)</f>
        <v/>
      </c>
      <c r="R60" s="17">
        <f>IF(Weekly!$C60="",NA(),Weekly!M60)</f>
        <v/>
      </c>
    </row>
    <row r="61">
      <c r="N61" s="16">
        <f>Weekly!A61</f>
        <v/>
      </c>
      <c r="O61" s="17">
        <f>IF(Weekly!$C61="",NA(),Weekly!E61)</f>
        <v/>
      </c>
      <c r="P61" s="17">
        <f>IF(Weekly!$C61="",NA(),Weekly!F61)</f>
        <v/>
      </c>
      <c r="Q61" s="17">
        <f>IF(Weekly!$C61="",NA(),Weekly!G61)</f>
        <v/>
      </c>
      <c r="R61" s="17">
        <f>IF(Weekly!$C61="",NA(),Weekly!M61)</f>
        <v/>
      </c>
    </row>
    <row r="62">
      <c r="N62" s="16">
        <f>Weekly!A62</f>
        <v/>
      </c>
      <c r="O62" s="17">
        <f>IF(Weekly!$C62="",NA(),Weekly!E62)</f>
        <v/>
      </c>
      <c r="P62" s="17">
        <f>IF(Weekly!$C62="",NA(),Weekly!F62)</f>
        <v/>
      </c>
      <c r="Q62" s="17">
        <f>IF(Weekly!$C62="",NA(),Weekly!G62)</f>
        <v/>
      </c>
      <c r="R62" s="17">
        <f>IF(Weekly!$C62="",NA(),Weekly!M62)</f>
        <v/>
      </c>
    </row>
    <row r="63">
      <c r="N63" s="16">
        <f>Weekly!A63</f>
        <v/>
      </c>
      <c r="O63" s="17">
        <f>IF(Weekly!$C63="",NA(),Weekly!E63)</f>
        <v/>
      </c>
      <c r="P63" s="17">
        <f>IF(Weekly!$C63="",NA(),Weekly!F63)</f>
        <v/>
      </c>
      <c r="Q63" s="17">
        <f>IF(Weekly!$C63="",NA(),Weekly!G63)</f>
        <v/>
      </c>
      <c r="R63" s="17">
        <f>IF(Weekly!$C63="",NA(),Weekly!M63)</f>
        <v/>
      </c>
    </row>
    <row r="64">
      <c r="N64" s="16">
        <f>Weekly!A64</f>
        <v/>
      </c>
      <c r="O64" s="17">
        <f>IF(Weekly!$C64="",NA(),Weekly!E64)</f>
        <v/>
      </c>
      <c r="P64" s="17">
        <f>IF(Weekly!$C64="",NA(),Weekly!F64)</f>
        <v/>
      </c>
      <c r="Q64" s="17">
        <f>IF(Weekly!$C64="",NA(),Weekly!G64)</f>
        <v/>
      </c>
      <c r="R64" s="17">
        <f>IF(Weekly!$C64="",NA(),Weekly!M64)</f>
        <v/>
      </c>
    </row>
  </sheetData>
  <conditionalFormatting sqref="B17">
    <cfRule type="expression" priority="1" dxfId="0">
      <formula>B17="Over the tolerance"</formula>
    </cfRule>
    <cfRule type="expression" priority="2" dxfId="1">
      <formula>B17="Cannot rule out over"</formula>
    </cfRule>
    <cfRule type="expression" priority="3" dxfId="2">
      <formula>B17="Within the tolerance"</formula>
    </cfRule>
  </conditionalFormatting>
  <conditionalFormatting sqref="A21">
    <cfRule type="expression" priority="4" dxfId="0">
      <formula>A21="Action"</formula>
    </cfRule>
  </conditionalFormatting>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O34"/>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8" customWidth="1" min="1" max="1"/>
    <col width="20" customWidth="1" min="2" max="2"/>
    <col width="36" customWidth="1" min="3" max="3"/>
    <col width="34" customWidth="1" min="4" max="4"/>
    <col width="26" customWidth="1" min="5" max="5"/>
    <col width="12" customWidth="1" min="6" max="6"/>
    <col width="18" customWidth="1" min="7" max="7"/>
    <col width="16" customWidth="1" min="8" max="8"/>
    <col width="10" customWidth="1" min="9" max="9"/>
    <col width="11" customWidth="1" min="10" max="10"/>
    <col width="11" customWidth="1" min="11" max="11"/>
    <col width="13" customWidth="1" min="12" max="12"/>
    <col width="10" customWidth="1" min="13" max="13"/>
    <col width="13" customWidth="1" min="14" max="14"/>
    <col width="14" customWidth="1" min="15" max="15"/>
  </cols>
  <sheetData>
    <row r="1">
      <c r="A1" s="1" t="inlineStr">
        <is>
          <t>METRICS PLAN</t>
        </is>
      </c>
    </row>
    <row r="2">
      <c r="A2" s="2" t="inlineStr">
        <is>
          <t>One row per measure. Enter the latest value and the date you last reviewed it. Gray columns calculate. Examples are placeholders: edit them.</t>
        </is>
      </c>
    </row>
    <row r="4" ht="32" customHeight="1">
      <c r="A4" s="12" t="inlineStr">
        <is>
          <t>ID</t>
        </is>
      </c>
      <c r="B4" s="12" t="inlineStr">
        <is>
          <t>Layer</t>
        </is>
      </c>
      <c r="C4" s="12" t="inlineStr">
        <is>
          <t>Metric</t>
        </is>
      </c>
      <c r="D4" s="12" t="inlineStr">
        <is>
          <t>How measured</t>
        </is>
      </c>
      <c r="E4" s="12" t="inlineStr">
        <is>
          <t>Source</t>
        </is>
      </c>
      <c r="F4" s="12" t="inlineStr">
        <is>
          <t>Frequency</t>
        </is>
      </c>
      <c r="G4" s="12" t="inlineStr">
        <is>
          <t>Owner (role)</t>
        </is>
      </c>
      <c r="H4" s="12" t="inlineStr">
        <is>
          <t>Direction</t>
        </is>
      </c>
      <c r="I4" s="12" t="inlineStr">
        <is>
          <t>Target</t>
        </is>
      </c>
      <c r="J4" s="12" t="inlineStr">
        <is>
          <t>Action level</t>
        </is>
      </c>
      <c r="K4" s="12" t="inlineStr">
        <is>
          <t>Latest value</t>
        </is>
      </c>
      <c r="L4" s="12" t="inlineStr">
        <is>
          <t>Last reviewed</t>
        </is>
      </c>
      <c r="M4" s="12" t="inlineStr">
        <is>
          <t>Status</t>
        </is>
      </c>
      <c r="N4" s="12" t="inlineStr">
        <is>
          <t>Next review</t>
        </is>
      </c>
      <c r="O4" s="12" t="inlineStr">
        <is>
          <t>Review check</t>
        </is>
      </c>
    </row>
    <row r="5">
      <c r="A5" s="23" t="inlineStr">
        <is>
          <t>M-01</t>
        </is>
      </c>
      <c r="B5" s="24" t="inlineStr">
        <is>
          <t>Outcomes</t>
        </is>
      </c>
      <c r="C5" s="24" t="inlineStr">
        <is>
          <t>Error rate in the weekly sample</t>
        </is>
      </c>
      <c r="D5" s="24" t="inlineStr">
        <is>
          <t>Errors found / items reviewed</t>
        </is>
      </c>
      <c r="E5" s="24" t="inlineStr">
        <is>
          <t>Human Review Sampling Log</t>
        </is>
      </c>
      <c r="F5" s="23" t="inlineStr">
        <is>
          <t>Weekly</t>
        </is>
      </c>
      <c r="G5" s="24" t="inlineStr">
        <is>
          <t>Use owner</t>
        </is>
      </c>
      <c r="H5" s="23" t="inlineStr">
        <is>
          <t>Lower is better</t>
        </is>
      </c>
      <c r="I5" s="25" t="n">
        <v>0.06</v>
      </c>
      <c r="J5" s="25" t="n">
        <v>0.1</v>
      </c>
      <c r="K5" s="25" t="n">
        <v>0.125</v>
      </c>
      <c r="L5" s="26" t="n">
        <v>46313</v>
      </c>
      <c r="M5" s="22">
        <f>IF(OR(A5="",K5=""),"",IF(H5="Lower is better",IF(K5&gt;J5,"Action",IF(K5&gt;I5,"Watch","OK")),IF(K5&lt;J5,"Action",IF(K5&lt;I5,"Watch","OK"))))</f>
        <v/>
      </c>
      <c r="N5" s="27">
        <f>IF(OR(L5="",F5=""),"",L5+INDEX(Settings!$F$5:$F$8,MATCH(F5,Settings!$E$5:$E$8,0)))</f>
        <v/>
      </c>
      <c r="O5" s="22">
        <f>IF(N5="","",IF(N5&lt;Settings!$B$10,"Overdue","OK"))</f>
        <v/>
      </c>
    </row>
    <row r="6">
      <c r="A6" s="23" t="inlineStr">
        <is>
          <t>M-02</t>
        </is>
      </c>
      <c r="B6" s="24" t="inlineStr">
        <is>
          <t>Outcomes</t>
        </is>
      </c>
      <c r="C6" s="24" t="inlineStr">
        <is>
          <t>Critical errors in the sample</t>
        </is>
      </c>
      <c r="D6" s="24" t="inlineStr">
        <is>
          <t>Count of critical errors</t>
        </is>
      </c>
      <c r="E6" s="24" t="inlineStr">
        <is>
          <t>Human Review Sampling Log</t>
        </is>
      </c>
      <c r="F6" s="23" t="inlineStr">
        <is>
          <t>Weekly</t>
        </is>
      </c>
      <c r="G6" s="24" t="inlineStr">
        <is>
          <t>Use owner</t>
        </is>
      </c>
      <c r="H6" s="23" t="inlineStr">
        <is>
          <t>Lower is better</t>
        </is>
      </c>
      <c r="I6" s="28" t="n">
        <v>0</v>
      </c>
      <c r="J6" s="28" t="n">
        <v>1</v>
      </c>
      <c r="K6" s="28" t="n">
        <v>0</v>
      </c>
      <c r="L6" s="26" t="n">
        <v>46313</v>
      </c>
      <c r="M6" s="22">
        <f>IF(OR(A6="",K6=""),"",IF(H6="Lower is better",IF(K6&gt;J6,"Action",IF(K6&gt;I6,"Watch","OK")),IF(K6&lt;J6,"Action",IF(K6&lt;I6,"Watch","OK"))))</f>
        <v/>
      </c>
      <c r="N6" s="27">
        <f>IF(OR(L6="",F6=""),"",L6+INDEX(Settings!$F$5:$F$8,MATCH(F6,Settings!$E$5:$E$8,0)))</f>
        <v/>
      </c>
      <c r="O6" s="22">
        <f>IF(N6="","",IF(N6&lt;Settings!$B$10,"Overdue","OK"))</f>
        <v/>
      </c>
    </row>
    <row r="7">
      <c r="A7" s="23" t="inlineStr">
        <is>
          <t>M-03</t>
        </is>
      </c>
      <c r="B7" s="24" t="inlineStr">
        <is>
          <t>Outcomes</t>
        </is>
      </c>
      <c r="C7" s="24" t="inlineStr">
        <is>
          <t>Seeded-error catch rate</t>
        </is>
      </c>
      <c r="D7" s="24" t="inlineStr">
        <is>
          <t>Seeded errors caught / seeded</t>
        </is>
      </c>
      <c r="E7" s="24" t="inlineStr">
        <is>
          <t>Human Review Sampling Log</t>
        </is>
      </c>
      <c r="F7" s="23" t="inlineStr">
        <is>
          <t>Monthly</t>
        </is>
      </c>
      <c r="G7" s="24" t="inlineStr">
        <is>
          <t>Quality lead</t>
        </is>
      </c>
      <c r="H7" s="23" t="inlineStr">
        <is>
          <t>Higher is better</t>
        </is>
      </c>
      <c r="I7" s="29" t="n">
        <v>0.9</v>
      </c>
      <c r="J7" s="29" t="n">
        <v>0.8</v>
      </c>
      <c r="K7" s="29" t="n">
        <v>0.88</v>
      </c>
      <c r="L7" s="26" t="n">
        <v>46304</v>
      </c>
      <c r="M7" s="22">
        <f>IF(OR(A7="",K7=""),"",IF(H7="Lower is better",IF(K7&gt;J7,"Action",IF(K7&gt;I7,"Watch","OK")),IF(K7&lt;J7,"Action",IF(K7&lt;I7,"Watch","OK"))))</f>
        <v/>
      </c>
      <c r="N7" s="27">
        <f>IF(OR(L7="",F7=""),"",L7+INDEX(Settings!$F$5:$F$8,MATCH(F7,Settings!$E$5:$E$8,0)))</f>
        <v/>
      </c>
      <c r="O7" s="22">
        <f>IF(N7="","",IF(N7&lt;Settings!$B$10,"Overdue","OK"))</f>
        <v/>
      </c>
    </row>
    <row r="8">
      <c r="A8" s="23" t="inlineStr">
        <is>
          <t>M-04</t>
        </is>
      </c>
      <c r="B8" s="24" t="inlineStr">
        <is>
          <t>Inputs</t>
        </is>
      </c>
      <c r="C8" s="24" t="inlineStr">
        <is>
          <t>Share of items with a new product code</t>
        </is>
      </c>
      <c r="D8" s="24" t="inlineStr">
        <is>
          <t>Items with a code not in the validation set / items</t>
        </is>
      </c>
      <c r="E8" s="24" t="inlineStr">
        <is>
          <t>Complaint system report</t>
        </is>
      </c>
      <c r="F8" s="23" t="inlineStr">
        <is>
          <t>Weekly</t>
        </is>
      </c>
      <c r="G8" s="24" t="inlineStr">
        <is>
          <t>Data steward</t>
        </is>
      </c>
      <c r="H8" s="23" t="inlineStr">
        <is>
          <t>Lower is better</t>
        </is>
      </c>
      <c r="I8" s="29" t="n">
        <v>0.05</v>
      </c>
      <c r="J8" s="29" t="n">
        <v>0.15</v>
      </c>
      <c r="K8" s="29" t="n">
        <v>0.08</v>
      </c>
      <c r="L8" s="26" t="n">
        <v>46313</v>
      </c>
      <c r="M8" s="22">
        <f>IF(OR(A8="",K8=""),"",IF(H8="Lower is better",IF(K8&gt;J8,"Action",IF(K8&gt;I8,"Watch","OK")),IF(K8&lt;J8,"Action",IF(K8&lt;I8,"Watch","OK"))))</f>
        <v/>
      </c>
      <c r="N8" s="27">
        <f>IF(OR(L8="",F8=""),"",L8+INDEX(Settings!$F$5:$F$8,MATCH(F8,Settings!$E$5:$E$8,0)))</f>
        <v/>
      </c>
      <c r="O8" s="22">
        <f>IF(N8="","",IF(N8&lt;Settings!$B$10,"Overdue","OK"))</f>
        <v/>
      </c>
    </row>
    <row r="9">
      <c r="A9" s="23" t="inlineStr">
        <is>
          <t>M-05</t>
        </is>
      </c>
      <c r="B9" s="24" t="inlineStr">
        <is>
          <t>The model or vendor</t>
        </is>
      </c>
      <c r="C9" s="24" t="inlineStr">
        <is>
          <t>Days since the last golden-set re-test</t>
        </is>
      </c>
      <c r="D9" s="24" t="inlineStr">
        <is>
          <t>Today minus date of last re-test</t>
        </is>
      </c>
      <c r="E9" s="24" t="inlineStr">
        <is>
          <t>Prompt and test library</t>
        </is>
      </c>
      <c r="F9" s="23" t="inlineStr">
        <is>
          <t>Monthly</t>
        </is>
      </c>
      <c r="G9" s="24" t="inlineStr">
        <is>
          <t>Use owner</t>
        </is>
      </c>
      <c r="H9" s="23" t="inlineStr">
        <is>
          <t>Lower is better</t>
        </is>
      </c>
      <c r="I9" s="28" t="n">
        <v>90</v>
      </c>
      <c r="J9" s="28" t="n">
        <v>180</v>
      </c>
      <c r="K9" s="28" t="n">
        <v>62</v>
      </c>
      <c r="L9" s="26" t="n">
        <v>46304</v>
      </c>
      <c r="M9" s="22">
        <f>IF(OR(A9="",K9=""),"",IF(H9="Lower is better",IF(K9&gt;J9,"Action",IF(K9&gt;I9,"Watch","OK")),IF(K9&lt;J9,"Action",IF(K9&lt;I9,"Watch","OK"))))</f>
        <v/>
      </c>
      <c r="N9" s="27">
        <f>IF(OR(L9="",F9=""),"",L9+INDEX(Settings!$F$5:$F$8,MATCH(F9,Settings!$E$5:$E$8,0)))</f>
        <v/>
      </c>
      <c r="O9" s="22">
        <f>IF(N9="","",IF(N9&lt;Settings!$B$10,"Overdue","OK"))</f>
        <v/>
      </c>
    </row>
    <row r="10">
      <c r="A10" s="23" t="inlineStr">
        <is>
          <t>M-06</t>
        </is>
      </c>
      <c r="B10" s="24" t="inlineStr">
        <is>
          <t>The human check</t>
        </is>
      </c>
      <c r="C10" s="24" t="inlineStr">
        <is>
          <t>Override rate</t>
        </is>
      </c>
      <c r="D10" s="24" t="inlineStr">
        <is>
          <t>Items changed by the reviewer / items reviewed</t>
        </is>
      </c>
      <c r="E10" s="24" t="inlineStr">
        <is>
          <t>Review log</t>
        </is>
      </c>
      <c r="F10" s="23" t="inlineStr">
        <is>
          <t>Monthly</t>
        </is>
      </c>
      <c r="G10" s="24" t="inlineStr">
        <is>
          <t>Supervisor</t>
        </is>
      </c>
      <c r="H10" s="23" t="inlineStr">
        <is>
          <t>Lower is better</t>
        </is>
      </c>
      <c r="I10" s="29" t="n">
        <v>0.08</v>
      </c>
      <c r="J10" s="29" t="n">
        <v>0.15</v>
      </c>
      <c r="K10" s="29" t="n">
        <v>0.11</v>
      </c>
      <c r="L10" s="26" t="n">
        <v>46304</v>
      </c>
      <c r="M10" s="22">
        <f>IF(OR(A10="",K10=""),"",IF(H10="Lower is better",IF(K10&gt;J10,"Action",IF(K10&gt;I10,"Watch","OK")),IF(K10&lt;J10,"Action",IF(K10&lt;I10,"Watch","OK"))))</f>
        <v/>
      </c>
      <c r="N10" s="27">
        <f>IF(OR(L10="",F10=""),"",L10+INDEX(Settings!$F$5:$F$8,MATCH(F10,Settings!$E$5:$E$8,0)))</f>
        <v/>
      </c>
      <c r="O10" s="22">
        <f>IF(N10="","",IF(N10&lt;Settings!$B$10,"Overdue","OK"))</f>
        <v/>
      </c>
    </row>
    <row r="11">
      <c r="A11" s="23" t="inlineStr">
        <is>
          <t>M-07</t>
        </is>
      </c>
      <c r="B11" s="24" t="inlineStr">
        <is>
          <t>Operations</t>
        </is>
      </c>
      <c r="C11" s="24" t="inlineStr">
        <is>
          <t>Cost per item ($)</t>
        </is>
      </c>
      <c r="D11" s="24" t="inlineStr">
        <is>
          <t>Total tool cost / items processed</t>
        </is>
      </c>
      <c r="E11" s="24" t="inlineStr">
        <is>
          <t>Finance report</t>
        </is>
      </c>
      <c r="F11" s="23" t="inlineStr">
        <is>
          <t>Monthly</t>
        </is>
      </c>
      <c r="G11" s="24" t="inlineStr">
        <is>
          <t>Finance partner</t>
        </is>
      </c>
      <c r="H11" s="23" t="inlineStr">
        <is>
          <t>Lower is better</t>
        </is>
      </c>
      <c r="I11" s="30" t="n">
        <v>0.4</v>
      </c>
      <c r="J11" s="30" t="n">
        <v>0.6</v>
      </c>
      <c r="K11" s="30" t="n">
        <v>0.44</v>
      </c>
      <c r="L11" s="26" t="n">
        <v>46276</v>
      </c>
      <c r="M11" s="22">
        <f>IF(OR(A11="",K11=""),"",IF(H11="Lower is better",IF(K11&gt;J11,"Action",IF(K11&gt;I11,"Watch","OK")),IF(K11&lt;J11,"Action",IF(K11&lt;I11,"Watch","OK"))))</f>
        <v/>
      </c>
      <c r="N11" s="27">
        <f>IF(OR(L11="",F11=""),"",L11+INDEX(Settings!$F$5:$F$8,MATCH(F11,Settings!$E$5:$E$8,0)))</f>
        <v/>
      </c>
      <c r="O11" s="22">
        <f>IF(N11="","",IF(N11&lt;Settings!$B$10,"Overdue","OK"))</f>
        <v/>
      </c>
    </row>
    <row r="12">
      <c r="A12" s="23" t="inlineStr">
        <is>
          <t>M-08</t>
        </is>
      </c>
      <c r="B12" s="24" t="inlineStr">
        <is>
          <t>Safety and security</t>
        </is>
      </c>
      <c r="C12" s="24" t="inlineStr">
        <is>
          <t>AI incidents of severity S1 or S2 this quarter</t>
        </is>
      </c>
      <c r="D12" s="24" t="inlineStr">
        <is>
          <t>Count from the incident log</t>
        </is>
      </c>
      <c r="E12" s="24" t="inlineStr">
        <is>
          <t>AI incident log</t>
        </is>
      </c>
      <c r="F12" s="23" t="inlineStr">
        <is>
          <t>Quarterly</t>
        </is>
      </c>
      <c r="G12" s="24" t="inlineStr">
        <is>
          <t>Governance lead</t>
        </is>
      </c>
      <c r="H12" s="23" t="inlineStr">
        <is>
          <t>Lower is better</t>
        </is>
      </c>
      <c r="I12" s="28" t="n">
        <v>0</v>
      </c>
      <c r="J12" s="28" t="n">
        <v>2</v>
      </c>
      <c r="K12" s="28" t="n">
        <v>1</v>
      </c>
      <c r="L12" s="26" t="n">
        <v>46256</v>
      </c>
      <c r="M12" s="22">
        <f>IF(OR(A12="",K12=""),"",IF(H12="Lower is better",IF(K12&gt;J12,"Action",IF(K12&gt;I12,"Watch","OK")),IF(K12&lt;J12,"Action",IF(K12&lt;I12,"Watch","OK"))))</f>
        <v/>
      </c>
      <c r="N12" s="27">
        <f>IF(OR(L12="",F12=""),"",L12+INDEX(Settings!$F$5:$F$8,MATCH(F12,Settings!$E$5:$E$8,0)))</f>
        <v/>
      </c>
      <c r="O12" s="22">
        <f>IF(N12="","",IF(N12&lt;Settings!$B$10,"Overdue","OK"))</f>
        <v/>
      </c>
    </row>
    <row r="13">
      <c r="A13" s="23" t="n"/>
      <c r="B13" s="24" t="n"/>
      <c r="C13" s="24" t="n"/>
      <c r="D13" s="24" t="n"/>
      <c r="E13" s="24" t="n"/>
      <c r="F13" s="23" t="n"/>
      <c r="G13" s="24" t="n"/>
      <c r="H13" s="23" t="n"/>
      <c r="I13" s="23" t="n"/>
      <c r="J13" s="23" t="n"/>
      <c r="K13" s="23" t="n"/>
      <c r="L13" s="26" t="n"/>
      <c r="M13" s="22">
        <f>IF(OR(A13="",K13=""),"",IF(H13="Lower is better",IF(K13&gt;J13,"Action",IF(K13&gt;I13,"Watch","OK")),IF(K13&lt;J13,"Action",IF(K13&lt;I13,"Watch","OK"))))</f>
        <v/>
      </c>
      <c r="N13" s="27">
        <f>IF(OR(L13="",F13=""),"",L13+INDEX(Settings!$F$5:$F$8,MATCH(F13,Settings!$E$5:$E$8,0)))</f>
        <v/>
      </c>
      <c r="O13" s="22">
        <f>IF(N13="","",IF(N13&lt;Settings!$B$10,"Overdue","OK"))</f>
        <v/>
      </c>
    </row>
    <row r="14">
      <c r="A14" s="23" t="n"/>
      <c r="B14" s="24" t="n"/>
      <c r="C14" s="24" t="n"/>
      <c r="D14" s="24" t="n"/>
      <c r="E14" s="24" t="n"/>
      <c r="F14" s="23" t="n"/>
      <c r="G14" s="24" t="n"/>
      <c r="H14" s="23" t="n"/>
      <c r="I14" s="23" t="n"/>
      <c r="J14" s="23" t="n"/>
      <c r="K14" s="23" t="n"/>
      <c r="L14" s="26" t="n"/>
      <c r="M14" s="22">
        <f>IF(OR(A14="",K14=""),"",IF(H14="Lower is better",IF(K14&gt;J14,"Action",IF(K14&gt;I14,"Watch","OK")),IF(K14&lt;J14,"Action",IF(K14&lt;I14,"Watch","OK"))))</f>
        <v/>
      </c>
      <c r="N14" s="27">
        <f>IF(OR(L14="",F14=""),"",L14+INDEX(Settings!$F$5:$F$8,MATCH(F14,Settings!$E$5:$E$8,0)))</f>
        <v/>
      </c>
      <c r="O14" s="22">
        <f>IF(N14="","",IF(N14&lt;Settings!$B$10,"Overdue","OK"))</f>
        <v/>
      </c>
    </row>
    <row r="15">
      <c r="A15" s="23" t="n"/>
      <c r="B15" s="24" t="n"/>
      <c r="C15" s="24" t="n"/>
      <c r="D15" s="24" t="n"/>
      <c r="E15" s="24" t="n"/>
      <c r="F15" s="23" t="n"/>
      <c r="G15" s="24" t="n"/>
      <c r="H15" s="23" t="n"/>
      <c r="I15" s="23" t="n"/>
      <c r="J15" s="23" t="n"/>
      <c r="K15" s="23" t="n"/>
      <c r="L15" s="26" t="n"/>
      <c r="M15" s="22">
        <f>IF(OR(A15="",K15=""),"",IF(H15="Lower is better",IF(K15&gt;J15,"Action",IF(K15&gt;I15,"Watch","OK")),IF(K15&lt;J15,"Action",IF(K15&lt;I15,"Watch","OK"))))</f>
        <v/>
      </c>
      <c r="N15" s="27">
        <f>IF(OR(L15="",F15=""),"",L15+INDEX(Settings!$F$5:$F$8,MATCH(F15,Settings!$E$5:$E$8,0)))</f>
        <v/>
      </c>
      <c r="O15" s="22">
        <f>IF(N15="","",IF(N15&lt;Settings!$B$10,"Overdue","OK"))</f>
        <v/>
      </c>
    </row>
    <row r="16">
      <c r="A16" s="23" t="n"/>
      <c r="B16" s="24" t="n"/>
      <c r="C16" s="24" t="n"/>
      <c r="D16" s="24" t="n"/>
      <c r="E16" s="24" t="n"/>
      <c r="F16" s="23" t="n"/>
      <c r="G16" s="24" t="n"/>
      <c r="H16" s="23" t="n"/>
      <c r="I16" s="23" t="n"/>
      <c r="J16" s="23" t="n"/>
      <c r="K16" s="23" t="n"/>
      <c r="L16" s="26" t="n"/>
      <c r="M16" s="22">
        <f>IF(OR(A16="",K16=""),"",IF(H16="Lower is better",IF(K16&gt;J16,"Action",IF(K16&gt;I16,"Watch","OK")),IF(K16&lt;J16,"Action",IF(K16&lt;I16,"Watch","OK"))))</f>
        <v/>
      </c>
      <c r="N16" s="27">
        <f>IF(OR(L16="",F16=""),"",L16+INDEX(Settings!$F$5:$F$8,MATCH(F16,Settings!$E$5:$E$8,0)))</f>
        <v/>
      </c>
      <c r="O16" s="22">
        <f>IF(N16="","",IF(N16&lt;Settings!$B$10,"Overdue","OK"))</f>
        <v/>
      </c>
    </row>
    <row r="17">
      <c r="A17" s="23" t="n"/>
      <c r="B17" s="24" t="n"/>
      <c r="C17" s="24" t="n"/>
      <c r="D17" s="24" t="n"/>
      <c r="E17" s="24" t="n"/>
      <c r="F17" s="23" t="n"/>
      <c r="G17" s="24" t="n"/>
      <c r="H17" s="23" t="n"/>
      <c r="I17" s="23" t="n"/>
      <c r="J17" s="23" t="n"/>
      <c r="K17" s="23" t="n"/>
      <c r="L17" s="26" t="n"/>
      <c r="M17" s="22">
        <f>IF(OR(A17="",K17=""),"",IF(H17="Lower is better",IF(K17&gt;J17,"Action",IF(K17&gt;I17,"Watch","OK")),IF(K17&lt;J17,"Action",IF(K17&lt;I17,"Watch","OK"))))</f>
        <v/>
      </c>
      <c r="N17" s="27">
        <f>IF(OR(L17="",F17=""),"",L17+INDEX(Settings!$F$5:$F$8,MATCH(F17,Settings!$E$5:$E$8,0)))</f>
        <v/>
      </c>
      <c r="O17" s="22">
        <f>IF(N17="","",IF(N17&lt;Settings!$B$10,"Overdue","OK"))</f>
        <v/>
      </c>
    </row>
    <row r="18">
      <c r="A18" s="23" t="n"/>
      <c r="B18" s="24" t="n"/>
      <c r="C18" s="24" t="n"/>
      <c r="D18" s="24" t="n"/>
      <c r="E18" s="24" t="n"/>
      <c r="F18" s="23" t="n"/>
      <c r="G18" s="24" t="n"/>
      <c r="H18" s="23" t="n"/>
      <c r="I18" s="23" t="n"/>
      <c r="J18" s="23" t="n"/>
      <c r="K18" s="23" t="n"/>
      <c r="L18" s="26" t="n"/>
      <c r="M18" s="22">
        <f>IF(OR(A18="",K18=""),"",IF(H18="Lower is better",IF(K18&gt;J18,"Action",IF(K18&gt;I18,"Watch","OK")),IF(K18&lt;J18,"Action",IF(K18&lt;I18,"Watch","OK"))))</f>
        <v/>
      </c>
      <c r="N18" s="27">
        <f>IF(OR(L18="",F18=""),"",L18+INDEX(Settings!$F$5:$F$8,MATCH(F18,Settings!$E$5:$E$8,0)))</f>
        <v/>
      </c>
      <c r="O18" s="22">
        <f>IF(N18="","",IF(N18&lt;Settings!$B$10,"Overdue","OK"))</f>
        <v/>
      </c>
    </row>
    <row r="19">
      <c r="A19" s="23" t="n"/>
      <c r="B19" s="24" t="n"/>
      <c r="C19" s="24" t="n"/>
      <c r="D19" s="24" t="n"/>
      <c r="E19" s="24" t="n"/>
      <c r="F19" s="23" t="n"/>
      <c r="G19" s="24" t="n"/>
      <c r="H19" s="23" t="n"/>
      <c r="I19" s="23" t="n"/>
      <c r="J19" s="23" t="n"/>
      <c r="K19" s="23" t="n"/>
      <c r="L19" s="26" t="n"/>
      <c r="M19" s="22">
        <f>IF(OR(A19="",K19=""),"",IF(H19="Lower is better",IF(K19&gt;J19,"Action",IF(K19&gt;I19,"Watch","OK")),IF(K19&lt;J19,"Action",IF(K19&lt;I19,"Watch","OK"))))</f>
        <v/>
      </c>
      <c r="N19" s="27">
        <f>IF(OR(L19="",F19=""),"",L19+INDEX(Settings!$F$5:$F$8,MATCH(F19,Settings!$E$5:$E$8,0)))</f>
        <v/>
      </c>
      <c r="O19" s="22">
        <f>IF(N19="","",IF(N19&lt;Settings!$B$10,"Overdue","OK"))</f>
        <v/>
      </c>
    </row>
    <row r="20">
      <c r="A20" s="23" t="n"/>
      <c r="B20" s="24" t="n"/>
      <c r="C20" s="24" t="n"/>
      <c r="D20" s="24" t="n"/>
      <c r="E20" s="24" t="n"/>
      <c r="F20" s="23" t="n"/>
      <c r="G20" s="24" t="n"/>
      <c r="H20" s="23" t="n"/>
      <c r="I20" s="23" t="n"/>
      <c r="J20" s="23" t="n"/>
      <c r="K20" s="23" t="n"/>
      <c r="L20" s="26" t="n"/>
      <c r="M20" s="22">
        <f>IF(OR(A20="",K20=""),"",IF(H20="Lower is better",IF(K20&gt;J20,"Action",IF(K20&gt;I20,"Watch","OK")),IF(K20&lt;J20,"Action",IF(K20&lt;I20,"Watch","OK"))))</f>
        <v/>
      </c>
      <c r="N20" s="27">
        <f>IF(OR(L20="",F20=""),"",L20+INDEX(Settings!$F$5:$F$8,MATCH(F20,Settings!$E$5:$E$8,0)))</f>
        <v/>
      </c>
      <c r="O20" s="22">
        <f>IF(N20="","",IF(N20&lt;Settings!$B$10,"Overdue","OK"))</f>
        <v/>
      </c>
    </row>
    <row r="21">
      <c r="A21" s="23" t="n"/>
      <c r="B21" s="24" t="n"/>
      <c r="C21" s="24" t="n"/>
      <c r="D21" s="24" t="n"/>
      <c r="E21" s="24" t="n"/>
      <c r="F21" s="23" t="n"/>
      <c r="G21" s="24" t="n"/>
      <c r="H21" s="23" t="n"/>
      <c r="I21" s="23" t="n"/>
      <c r="J21" s="23" t="n"/>
      <c r="K21" s="23" t="n"/>
      <c r="L21" s="26" t="n"/>
      <c r="M21" s="22">
        <f>IF(OR(A21="",K21=""),"",IF(H21="Lower is better",IF(K21&gt;J21,"Action",IF(K21&gt;I21,"Watch","OK")),IF(K21&lt;J21,"Action",IF(K21&lt;I21,"Watch","OK"))))</f>
        <v/>
      </c>
      <c r="N21" s="27">
        <f>IF(OR(L21="",F21=""),"",L21+INDEX(Settings!$F$5:$F$8,MATCH(F21,Settings!$E$5:$E$8,0)))</f>
        <v/>
      </c>
      <c r="O21" s="22">
        <f>IF(N21="","",IF(N21&lt;Settings!$B$10,"Overdue","OK"))</f>
        <v/>
      </c>
    </row>
    <row r="22">
      <c r="A22" s="23" t="n"/>
      <c r="B22" s="24" t="n"/>
      <c r="C22" s="24" t="n"/>
      <c r="D22" s="24" t="n"/>
      <c r="E22" s="24" t="n"/>
      <c r="F22" s="23" t="n"/>
      <c r="G22" s="24" t="n"/>
      <c r="H22" s="23" t="n"/>
      <c r="I22" s="23" t="n"/>
      <c r="J22" s="23" t="n"/>
      <c r="K22" s="23" t="n"/>
      <c r="L22" s="26" t="n"/>
      <c r="M22" s="22">
        <f>IF(OR(A22="",K22=""),"",IF(H22="Lower is better",IF(K22&gt;J22,"Action",IF(K22&gt;I22,"Watch","OK")),IF(K22&lt;J22,"Action",IF(K22&lt;I22,"Watch","OK"))))</f>
        <v/>
      </c>
      <c r="N22" s="27">
        <f>IF(OR(L22="",F22=""),"",L22+INDEX(Settings!$F$5:$F$8,MATCH(F22,Settings!$E$5:$E$8,0)))</f>
        <v/>
      </c>
      <c r="O22" s="22">
        <f>IF(N22="","",IF(N22&lt;Settings!$B$10,"Overdue","OK"))</f>
        <v/>
      </c>
    </row>
    <row r="23">
      <c r="A23" s="23" t="n"/>
      <c r="B23" s="24" t="n"/>
      <c r="C23" s="24" t="n"/>
      <c r="D23" s="24" t="n"/>
      <c r="E23" s="24" t="n"/>
      <c r="F23" s="23" t="n"/>
      <c r="G23" s="24" t="n"/>
      <c r="H23" s="23" t="n"/>
      <c r="I23" s="23" t="n"/>
      <c r="J23" s="23" t="n"/>
      <c r="K23" s="23" t="n"/>
      <c r="L23" s="26" t="n"/>
      <c r="M23" s="22">
        <f>IF(OR(A23="",K23=""),"",IF(H23="Lower is better",IF(K23&gt;J23,"Action",IF(K23&gt;I23,"Watch","OK")),IF(K23&lt;J23,"Action",IF(K23&lt;I23,"Watch","OK"))))</f>
        <v/>
      </c>
      <c r="N23" s="27">
        <f>IF(OR(L23="",F23=""),"",L23+INDEX(Settings!$F$5:$F$8,MATCH(F23,Settings!$E$5:$E$8,0)))</f>
        <v/>
      </c>
      <c r="O23" s="22">
        <f>IF(N23="","",IF(N23&lt;Settings!$B$10,"Overdue","OK"))</f>
        <v/>
      </c>
    </row>
    <row r="24">
      <c r="A24" s="23" t="n"/>
      <c r="B24" s="24" t="n"/>
      <c r="C24" s="24" t="n"/>
      <c r="D24" s="24" t="n"/>
      <c r="E24" s="24" t="n"/>
      <c r="F24" s="23" t="n"/>
      <c r="G24" s="24" t="n"/>
      <c r="H24" s="23" t="n"/>
      <c r="I24" s="23" t="n"/>
      <c r="J24" s="23" t="n"/>
      <c r="K24" s="23" t="n"/>
      <c r="L24" s="26" t="n"/>
      <c r="M24" s="22">
        <f>IF(OR(A24="",K24=""),"",IF(H24="Lower is better",IF(K24&gt;J24,"Action",IF(K24&gt;I24,"Watch","OK")),IF(K24&lt;J24,"Action",IF(K24&lt;I24,"Watch","OK"))))</f>
        <v/>
      </c>
      <c r="N24" s="27">
        <f>IF(OR(L24="",F24=""),"",L24+INDEX(Settings!$F$5:$F$8,MATCH(F24,Settings!$E$5:$E$8,0)))</f>
        <v/>
      </c>
      <c r="O24" s="22">
        <f>IF(N24="","",IF(N24&lt;Settings!$B$10,"Overdue","OK"))</f>
        <v/>
      </c>
    </row>
    <row r="25">
      <c r="A25" s="23" t="n"/>
      <c r="B25" s="24" t="n"/>
      <c r="C25" s="24" t="n"/>
      <c r="D25" s="24" t="n"/>
      <c r="E25" s="24" t="n"/>
      <c r="F25" s="23" t="n"/>
      <c r="G25" s="24" t="n"/>
      <c r="H25" s="23" t="n"/>
      <c r="I25" s="23" t="n"/>
      <c r="J25" s="23" t="n"/>
      <c r="K25" s="23" t="n"/>
      <c r="L25" s="26" t="n"/>
      <c r="M25" s="22">
        <f>IF(OR(A25="",K25=""),"",IF(H25="Lower is better",IF(K25&gt;J25,"Action",IF(K25&gt;I25,"Watch","OK")),IF(K25&lt;J25,"Action",IF(K25&lt;I25,"Watch","OK"))))</f>
        <v/>
      </c>
      <c r="N25" s="27">
        <f>IF(OR(L25="",F25=""),"",L25+INDEX(Settings!$F$5:$F$8,MATCH(F25,Settings!$E$5:$E$8,0)))</f>
        <v/>
      </c>
      <c r="O25" s="22">
        <f>IF(N25="","",IF(N25&lt;Settings!$B$10,"Overdue","OK"))</f>
        <v/>
      </c>
    </row>
    <row r="26">
      <c r="A26" s="23" t="n"/>
      <c r="B26" s="24" t="n"/>
      <c r="C26" s="24" t="n"/>
      <c r="D26" s="24" t="n"/>
      <c r="E26" s="24" t="n"/>
      <c r="F26" s="23" t="n"/>
      <c r="G26" s="24" t="n"/>
      <c r="H26" s="23" t="n"/>
      <c r="I26" s="23" t="n"/>
      <c r="J26" s="23" t="n"/>
      <c r="K26" s="23" t="n"/>
      <c r="L26" s="26" t="n"/>
      <c r="M26" s="22">
        <f>IF(OR(A26="",K26=""),"",IF(H26="Lower is better",IF(K26&gt;J26,"Action",IF(K26&gt;I26,"Watch","OK")),IF(K26&lt;J26,"Action",IF(K26&lt;I26,"Watch","OK"))))</f>
        <v/>
      </c>
      <c r="N26" s="27">
        <f>IF(OR(L26="",F26=""),"",L26+INDEX(Settings!$F$5:$F$8,MATCH(F26,Settings!$E$5:$E$8,0)))</f>
        <v/>
      </c>
      <c r="O26" s="22">
        <f>IF(N26="","",IF(N26&lt;Settings!$B$10,"Overdue","OK"))</f>
        <v/>
      </c>
    </row>
    <row r="27">
      <c r="A27" s="23" t="n"/>
      <c r="B27" s="24" t="n"/>
      <c r="C27" s="24" t="n"/>
      <c r="D27" s="24" t="n"/>
      <c r="E27" s="24" t="n"/>
      <c r="F27" s="23" t="n"/>
      <c r="G27" s="24" t="n"/>
      <c r="H27" s="23" t="n"/>
      <c r="I27" s="23" t="n"/>
      <c r="J27" s="23" t="n"/>
      <c r="K27" s="23" t="n"/>
      <c r="L27" s="26" t="n"/>
      <c r="M27" s="22">
        <f>IF(OR(A27="",K27=""),"",IF(H27="Lower is better",IF(K27&gt;J27,"Action",IF(K27&gt;I27,"Watch","OK")),IF(K27&lt;J27,"Action",IF(K27&lt;I27,"Watch","OK"))))</f>
        <v/>
      </c>
      <c r="N27" s="27">
        <f>IF(OR(L27="",F27=""),"",L27+INDEX(Settings!$F$5:$F$8,MATCH(F27,Settings!$E$5:$E$8,0)))</f>
        <v/>
      </c>
      <c r="O27" s="22">
        <f>IF(N27="","",IF(N27&lt;Settings!$B$10,"Overdue","OK"))</f>
        <v/>
      </c>
    </row>
    <row r="28">
      <c r="A28" s="23" t="n"/>
      <c r="B28" s="24" t="n"/>
      <c r="C28" s="24" t="n"/>
      <c r="D28" s="24" t="n"/>
      <c r="E28" s="24" t="n"/>
      <c r="F28" s="23" t="n"/>
      <c r="G28" s="24" t="n"/>
      <c r="H28" s="23" t="n"/>
      <c r="I28" s="23" t="n"/>
      <c r="J28" s="23" t="n"/>
      <c r="K28" s="23" t="n"/>
      <c r="L28" s="26" t="n"/>
      <c r="M28" s="22">
        <f>IF(OR(A28="",K28=""),"",IF(H28="Lower is better",IF(K28&gt;J28,"Action",IF(K28&gt;I28,"Watch","OK")),IF(K28&lt;J28,"Action",IF(K28&lt;I28,"Watch","OK"))))</f>
        <v/>
      </c>
      <c r="N28" s="27">
        <f>IF(OR(L28="",F28=""),"",L28+INDEX(Settings!$F$5:$F$8,MATCH(F28,Settings!$E$5:$E$8,0)))</f>
        <v/>
      </c>
      <c r="O28" s="22">
        <f>IF(N28="","",IF(N28&lt;Settings!$B$10,"Overdue","OK"))</f>
        <v/>
      </c>
    </row>
    <row r="29">
      <c r="A29" s="23" t="n"/>
      <c r="B29" s="24" t="n"/>
      <c r="C29" s="24" t="n"/>
      <c r="D29" s="24" t="n"/>
      <c r="E29" s="24" t="n"/>
      <c r="F29" s="23" t="n"/>
      <c r="G29" s="24" t="n"/>
      <c r="H29" s="23" t="n"/>
      <c r="I29" s="23" t="n"/>
      <c r="J29" s="23" t="n"/>
      <c r="K29" s="23" t="n"/>
      <c r="L29" s="26" t="n"/>
      <c r="M29" s="22">
        <f>IF(OR(A29="",K29=""),"",IF(H29="Lower is better",IF(K29&gt;J29,"Action",IF(K29&gt;I29,"Watch","OK")),IF(K29&lt;J29,"Action",IF(K29&lt;I29,"Watch","OK"))))</f>
        <v/>
      </c>
      <c r="N29" s="27">
        <f>IF(OR(L29="",F29=""),"",L29+INDEX(Settings!$F$5:$F$8,MATCH(F29,Settings!$E$5:$E$8,0)))</f>
        <v/>
      </c>
      <c r="O29" s="22">
        <f>IF(N29="","",IF(N29&lt;Settings!$B$10,"Overdue","OK"))</f>
        <v/>
      </c>
    </row>
    <row r="30">
      <c r="A30" s="23" t="n"/>
      <c r="B30" s="24" t="n"/>
      <c r="C30" s="24" t="n"/>
      <c r="D30" s="24" t="n"/>
      <c r="E30" s="24" t="n"/>
      <c r="F30" s="23" t="n"/>
      <c r="G30" s="24" t="n"/>
      <c r="H30" s="23" t="n"/>
      <c r="I30" s="23" t="n"/>
      <c r="J30" s="23" t="n"/>
      <c r="K30" s="23" t="n"/>
      <c r="L30" s="26" t="n"/>
      <c r="M30" s="22">
        <f>IF(OR(A30="",K30=""),"",IF(H30="Lower is better",IF(K30&gt;J30,"Action",IF(K30&gt;I30,"Watch","OK")),IF(K30&lt;J30,"Action",IF(K30&lt;I30,"Watch","OK"))))</f>
        <v/>
      </c>
      <c r="N30" s="27">
        <f>IF(OR(L30="",F30=""),"",L30+INDEX(Settings!$F$5:$F$8,MATCH(F30,Settings!$E$5:$E$8,0)))</f>
        <v/>
      </c>
      <c r="O30" s="22">
        <f>IF(N30="","",IF(N30&lt;Settings!$B$10,"Overdue","OK"))</f>
        <v/>
      </c>
    </row>
    <row r="31">
      <c r="A31" s="23" t="n"/>
      <c r="B31" s="24" t="n"/>
      <c r="C31" s="24" t="n"/>
      <c r="D31" s="24" t="n"/>
      <c r="E31" s="24" t="n"/>
      <c r="F31" s="23" t="n"/>
      <c r="G31" s="24" t="n"/>
      <c r="H31" s="23" t="n"/>
      <c r="I31" s="23" t="n"/>
      <c r="J31" s="23" t="n"/>
      <c r="K31" s="23" t="n"/>
      <c r="L31" s="26" t="n"/>
      <c r="M31" s="22">
        <f>IF(OR(A31="",K31=""),"",IF(H31="Lower is better",IF(K31&gt;J31,"Action",IF(K31&gt;I31,"Watch","OK")),IF(K31&lt;J31,"Action",IF(K31&lt;I31,"Watch","OK"))))</f>
        <v/>
      </c>
      <c r="N31" s="27">
        <f>IF(OR(L31="",F31=""),"",L31+INDEX(Settings!$F$5:$F$8,MATCH(F31,Settings!$E$5:$E$8,0)))</f>
        <v/>
      </c>
      <c r="O31" s="22">
        <f>IF(N31="","",IF(N31&lt;Settings!$B$10,"Overdue","OK"))</f>
        <v/>
      </c>
    </row>
    <row r="32">
      <c r="A32" s="23" t="n"/>
      <c r="B32" s="24" t="n"/>
      <c r="C32" s="24" t="n"/>
      <c r="D32" s="24" t="n"/>
      <c r="E32" s="24" t="n"/>
      <c r="F32" s="23" t="n"/>
      <c r="G32" s="24" t="n"/>
      <c r="H32" s="23" t="n"/>
      <c r="I32" s="23" t="n"/>
      <c r="J32" s="23" t="n"/>
      <c r="K32" s="23" t="n"/>
      <c r="L32" s="26" t="n"/>
      <c r="M32" s="22">
        <f>IF(OR(A32="",K32=""),"",IF(H32="Lower is better",IF(K32&gt;J32,"Action",IF(K32&gt;I32,"Watch","OK")),IF(K32&lt;J32,"Action",IF(K32&lt;I32,"Watch","OK"))))</f>
        <v/>
      </c>
      <c r="N32" s="27">
        <f>IF(OR(L32="",F32=""),"",L32+INDEX(Settings!$F$5:$F$8,MATCH(F32,Settings!$E$5:$E$8,0)))</f>
        <v/>
      </c>
      <c r="O32" s="22">
        <f>IF(N32="","",IF(N32&lt;Settings!$B$10,"Overdue","OK"))</f>
        <v/>
      </c>
    </row>
    <row r="33">
      <c r="A33" s="23" t="n"/>
      <c r="B33" s="24" t="n"/>
      <c r="C33" s="24" t="n"/>
      <c r="D33" s="24" t="n"/>
      <c r="E33" s="24" t="n"/>
      <c r="F33" s="23" t="n"/>
      <c r="G33" s="24" t="n"/>
      <c r="H33" s="23" t="n"/>
      <c r="I33" s="23" t="n"/>
      <c r="J33" s="23" t="n"/>
      <c r="K33" s="23" t="n"/>
      <c r="L33" s="26" t="n"/>
      <c r="M33" s="22">
        <f>IF(OR(A33="",K33=""),"",IF(H33="Lower is better",IF(K33&gt;J33,"Action",IF(K33&gt;I33,"Watch","OK")),IF(K33&lt;J33,"Action",IF(K33&lt;I33,"Watch","OK"))))</f>
        <v/>
      </c>
      <c r="N33" s="27">
        <f>IF(OR(L33="",F33=""),"",L33+INDEX(Settings!$F$5:$F$8,MATCH(F33,Settings!$E$5:$E$8,0)))</f>
        <v/>
      </c>
      <c r="O33" s="22">
        <f>IF(N33="","",IF(N33&lt;Settings!$B$10,"Overdue","OK"))</f>
        <v/>
      </c>
    </row>
    <row r="34">
      <c r="A34" s="23" t="n"/>
      <c r="B34" s="24" t="n"/>
      <c r="C34" s="24" t="n"/>
      <c r="D34" s="24" t="n"/>
      <c r="E34" s="24" t="n"/>
      <c r="F34" s="23" t="n"/>
      <c r="G34" s="24" t="n"/>
      <c r="H34" s="23" t="n"/>
      <c r="I34" s="23" t="n"/>
      <c r="J34" s="23" t="n"/>
      <c r="K34" s="23" t="n"/>
      <c r="L34" s="26" t="n"/>
      <c r="M34" s="22">
        <f>IF(OR(A34="",K34=""),"",IF(H34="Lower is better",IF(K34&gt;J34,"Action",IF(K34&gt;I34,"Watch","OK")),IF(K34&lt;J34,"Action",IF(K34&lt;I34,"Watch","OK"))))</f>
        <v/>
      </c>
      <c r="N34" s="27">
        <f>IF(OR(L34="",F34=""),"",L34+INDEX(Settings!$F$5:$F$8,MATCH(F34,Settings!$E$5:$E$8,0)))</f>
        <v/>
      </c>
      <c r="O34" s="22">
        <f>IF(N34="","",IF(N34&lt;Settings!$B$10,"Overdue","OK"))</f>
        <v/>
      </c>
    </row>
  </sheetData>
  <conditionalFormatting sqref="M5:M34">
    <cfRule type="cellIs" priority="1" operator="equal" dxfId="0">
      <formula>"Action"</formula>
    </cfRule>
    <cfRule type="cellIs" priority="2" operator="equal" dxfId="1">
      <formula>"Watch"</formula>
    </cfRule>
    <cfRule type="cellIs" priority="3" operator="equal" dxfId="2">
      <formula>"OK"</formula>
    </cfRule>
  </conditionalFormatting>
  <conditionalFormatting sqref="O5:O34">
    <cfRule type="cellIs" priority="4" operator="equal" dxfId="0">
      <formula>"Overdue"</formula>
    </cfRule>
  </conditionalFormatting>
  <dataValidations count="3">
    <dataValidation sqref="B5:B34" showDropDown="0" showInputMessage="0" showErrorMessage="1" allowBlank="1" errorTitle="Invalid entry" error="Pick a value from the list." type="list">
      <formula1>=Settings!$D$5:$D$10</formula1>
    </dataValidation>
    <dataValidation sqref="F5:F34" showDropDown="0" showInputMessage="0" showErrorMessage="1" allowBlank="1" errorTitle="Invalid entry" error="Pick a value from the list." type="list">
      <formula1>=Settings!$E$5:$E$8</formula1>
    </dataValidation>
    <dataValidation sqref="H5:H34" showDropDown="0" showInputMessage="0" showErrorMessage="1" allowBlank="1" errorTitle="Invalid entry" error="Pick a value from the list." type="list">
      <formula1>=Settings!$G$5:$G$6</formula1>
    </dataValidation>
  </dataValidations>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M6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13" customWidth="1" min="2" max="2"/>
    <col width="12" customWidth="1" min="3" max="3"/>
    <col width="12" customWidth="1" min="4" max="4"/>
    <col width="11" customWidth="1" min="5" max="5"/>
    <col width="11" customWidth="1" min="6" max="6"/>
    <col width="11" customWidth="1" min="7" max="7"/>
    <col width="11" customWidth="1" min="8" max="8"/>
    <col width="14" customWidth="1" min="9" max="9"/>
    <col width="14" customWidth="1" min="10" max="10"/>
    <col width="14" customWidth="1" min="11" max="11"/>
    <col width="36" customWidth="1" min="12" max="12"/>
    <col width="11" customWidth="1" min="13" max="13"/>
  </cols>
  <sheetData>
    <row r="1">
      <c r="A1" s="1" t="inlineStr">
        <is>
          <t>WEEKLY SAMPLE AND P-CHART</t>
        </is>
      </c>
    </row>
    <row r="2">
      <c r="A2" s="2" t="inlineStr">
        <is>
          <t>Enter items reviewed and errors found for each week. Gray columns calculate. The center line uses the baseline weeks in Settings. Examples are placeholders.</t>
        </is>
      </c>
    </row>
    <row r="4" ht="48" customHeight="1">
      <c r="A4" s="12" t="inlineStr">
        <is>
          <t>Week</t>
        </is>
      </c>
      <c r="B4" s="12" t="inlineStr">
        <is>
          <t>Week starts</t>
        </is>
      </c>
      <c r="C4" s="12" t="inlineStr">
        <is>
          <t>Items reviewed</t>
        </is>
      </c>
      <c r="D4" s="12" t="inlineStr">
        <is>
          <t>Errors found</t>
        </is>
      </c>
      <c r="E4" s="12" t="inlineStr">
        <is>
          <t>Error rate</t>
        </is>
      </c>
      <c r="F4" s="12" t="inlineStr">
        <is>
          <t>Center line</t>
        </is>
      </c>
      <c r="G4" s="12" t="inlineStr">
        <is>
          <t>Upper limit</t>
        </is>
      </c>
      <c r="H4" s="12" t="inlineStr">
        <is>
          <t>Lower limit</t>
        </is>
      </c>
      <c r="I4" s="12" t="inlineStr">
        <is>
          <t>Limit signal</t>
        </is>
      </c>
      <c r="J4" s="12" t="inlineStr">
        <is>
          <t>Weeks in a row above center</t>
        </is>
      </c>
      <c r="K4" s="12" t="inlineStr">
        <is>
          <t>Weeks in a row below center</t>
        </is>
      </c>
      <c r="L4" s="12" t="inlineStr">
        <is>
          <t>Signal</t>
        </is>
      </c>
      <c r="M4" s="12" t="inlineStr">
        <is>
          <t>Tolerance</t>
        </is>
      </c>
    </row>
    <row r="5">
      <c r="A5" s="20" t="n">
        <v>1</v>
      </c>
      <c r="B5" s="27">
        <f>Settings!$B$11+7*(A5-1)</f>
        <v/>
      </c>
      <c r="C5" s="28" t="n">
        <v>120</v>
      </c>
      <c r="D5" s="28" t="n">
        <v>7</v>
      </c>
      <c r="E5" s="21">
        <f>IF(C5="","",D5/C5)</f>
        <v/>
      </c>
      <c r="F5" s="31">
        <f>IF(OR(C5="",Settings!$B$12=""),"",Settings!$B$12)</f>
        <v/>
      </c>
      <c r="G5" s="31">
        <f>IF(F5="","",F5+3*SQRT(F5*(1-F5)/C5))</f>
        <v/>
      </c>
      <c r="H5" s="31">
        <f>IF(F5="","",MAX(0,F5-3*SQRT(F5*(1-F5)/C5)))</f>
        <v/>
      </c>
      <c r="I5" s="22">
        <f>IF(E5="","",IF(E5&gt;G5,"Above limit",IF(E5&lt;H5,"Below limit","")))</f>
        <v/>
      </c>
      <c r="J5" s="20">
        <f>IF(E5="","",IF(E5&gt;F5,1+N(J4),0))</f>
        <v/>
      </c>
      <c r="K5" s="20">
        <f>IF(E5="","",IF(E5&lt;F5,1+N(K4),0))</f>
        <v/>
      </c>
      <c r="L5" s="22">
        <f>IF(E5="","",TRIM(I5&amp;IF(J5&gt;=Settings!$B$7," Run above center","")&amp;IF(K5&gt;=Settings!$B$7," Run below center","")))</f>
        <v/>
      </c>
      <c r="M5" s="21">
        <f>IF(C5="","",Settings!$B$6)</f>
        <v/>
      </c>
    </row>
    <row r="6">
      <c r="A6" s="20" t="n">
        <v>2</v>
      </c>
      <c r="B6" s="27">
        <f>Settings!$B$11+7*(A6-1)</f>
        <v/>
      </c>
      <c r="C6" s="28" t="n">
        <v>120</v>
      </c>
      <c r="D6" s="28" t="n">
        <v>6</v>
      </c>
      <c r="E6" s="21">
        <f>IF(C6="","",D6/C6)</f>
        <v/>
      </c>
      <c r="F6" s="31">
        <f>IF(OR(C6="",Settings!$B$12=""),"",Settings!$B$12)</f>
        <v/>
      </c>
      <c r="G6" s="31">
        <f>IF(F6="","",F6+3*SQRT(F6*(1-F6)/C6))</f>
        <v/>
      </c>
      <c r="H6" s="31">
        <f>IF(F6="","",MAX(0,F6-3*SQRT(F6*(1-F6)/C6)))</f>
        <v/>
      </c>
      <c r="I6" s="22">
        <f>IF(E6="","",IF(E6&gt;G6,"Above limit",IF(E6&lt;H6,"Below limit","")))</f>
        <v/>
      </c>
      <c r="J6" s="20">
        <f>IF(E6="","",IF(E6&gt;F6,1+N(J5),0))</f>
        <v/>
      </c>
      <c r="K6" s="20">
        <f>IF(E6="","",IF(E6&lt;F6,1+N(K5),0))</f>
        <v/>
      </c>
      <c r="L6" s="22">
        <f>IF(E6="","",TRIM(I6&amp;IF(J6&gt;=Settings!$B$7," Run above center","")&amp;IF(K6&gt;=Settings!$B$7," Run below center","")))</f>
        <v/>
      </c>
      <c r="M6" s="21">
        <f>IF(C6="","",Settings!$B$6)</f>
        <v/>
      </c>
    </row>
    <row r="7">
      <c r="A7" s="20" t="n">
        <v>3</v>
      </c>
      <c r="B7" s="27">
        <f>Settings!$B$11+7*(A7-1)</f>
        <v/>
      </c>
      <c r="C7" s="28" t="n">
        <v>120</v>
      </c>
      <c r="D7" s="28" t="n">
        <v>8</v>
      </c>
      <c r="E7" s="21">
        <f>IF(C7="","",D7/C7)</f>
        <v/>
      </c>
      <c r="F7" s="31">
        <f>IF(OR(C7="",Settings!$B$12=""),"",Settings!$B$12)</f>
        <v/>
      </c>
      <c r="G7" s="31">
        <f>IF(F7="","",F7+3*SQRT(F7*(1-F7)/C7))</f>
        <v/>
      </c>
      <c r="H7" s="31">
        <f>IF(F7="","",MAX(0,F7-3*SQRT(F7*(1-F7)/C7)))</f>
        <v/>
      </c>
      <c r="I7" s="22">
        <f>IF(E7="","",IF(E7&gt;G7,"Above limit",IF(E7&lt;H7,"Below limit","")))</f>
        <v/>
      </c>
      <c r="J7" s="20">
        <f>IF(E7="","",IF(E7&gt;F7,1+N(J6),0))</f>
        <v/>
      </c>
      <c r="K7" s="20">
        <f>IF(E7="","",IF(E7&lt;F7,1+N(K6),0))</f>
        <v/>
      </c>
      <c r="L7" s="22">
        <f>IF(E7="","",TRIM(I7&amp;IF(J7&gt;=Settings!$B$7," Run above center","")&amp;IF(K7&gt;=Settings!$B$7," Run below center","")))</f>
        <v/>
      </c>
      <c r="M7" s="21">
        <f>IF(C7="","",Settings!$B$6)</f>
        <v/>
      </c>
    </row>
    <row r="8">
      <c r="A8" s="20" t="n">
        <v>4</v>
      </c>
      <c r="B8" s="27">
        <f>Settings!$B$11+7*(A8-1)</f>
        <v/>
      </c>
      <c r="C8" s="28" t="n">
        <v>120</v>
      </c>
      <c r="D8" s="28" t="n">
        <v>5</v>
      </c>
      <c r="E8" s="21">
        <f>IF(C8="","",D8/C8)</f>
        <v/>
      </c>
      <c r="F8" s="31">
        <f>IF(OR(C8="",Settings!$B$12=""),"",Settings!$B$12)</f>
        <v/>
      </c>
      <c r="G8" s="31">
        <f>IF(F8="","",F8+3*SQRT(F8*(1-F8)/C8))</f>
        <v/>
      </c>
      <c r="H8" s="31">
        <f>IF(F8="","",MAX(0,F8-3*SQRT(F8*(1-F8)/C8)))</f>
        <v/>
      </c>
      <c r="I8" s="22">
        <f>IF(E8="","",IF(E8&gt;G8,"Above limit",IF(E8&lt;H8,"Below limit","")))</f>
        <v/>
      </c>
      <c r="J8" s="20">
        <f>IF(E8="","",IF(E8&gt;F8,1+N(J7),0))</f>
        <v/>
      </c>
      <c r="K8" s="20">
        <f>IF(E8="","",IF(E8&lt;F8,1+N(K7),0))</f>
        <v/>
      </c>
      <c r="L8" s="22">
        <f>IF(E8="","",TRIM(I8&amp;IF(J8&gt;=Settings!$B$7," Run above center","")&amp;IF(K8&gt;=Settings!$B$7," Run below center","")))</f>
        <v/>
      </c>
      <c r="M8" s="21">
        <f>IF(C8="","",Settings!$B$6)</f>
        <v/>
      </c>
    </row>
    <row r="9">
      <c r="A9" s="20" t="n">
        <v>5</v>
      </c>
      <c r="B9" s="27">
        <f>Settings!$B$11+7*(A9-1)</f>
        <v/>
      </c>
      <c r="C9" s="28" t="n">
        <v>120</v>
      </c>
      <c r="D9" s="28" t="n">
        <v>7</v>
      </c>
      <c r="E9" s="21">
        <f>IF(C9="","",D9/C9)</f>
        <v/>
      </c>
      <c r="F9" s="31">
        <f>IF(OR(C9="",Settings!$B$12=""),"",Settings!$B$12)</f>
        <v/>
      </c>
      <c r="G9" s="31">
        <f>IF(F9="","",F9+3*SQRT(F9*(1-F9)/C9))</f>
        <v/>
      </c>
      <c r="H9" s="31">
        <f>IF(F9="","",MAX(0,F9-3*SQRT(F9*(1-F9)/C9)))</f>
        <v/>
      </c>
      <c r="I9" s="22">
        <f>IF(E9="","",IF(E9&gt;G9,"Above limit",IF(E9&lt;H9,"Below limit","")))</f>
        <v/>
      </c>
      <c r="J9" s="20">
        <f>IF(E9="","",IF(E9&gt;F9,1+N(J8),0))</f>
        <v/>
      </c>
      <c r="K9" s="20">
        <f>IF(E9="","",IF(E9&lt;F9,1+N(K8),0))</f>
        <v/>
      </c>
      <c r="L9" s="22">
        <f>IF(E9="","",TRIM(I9&amp;IF(J9&gt;=Settings!$B$7," Run above center","")&amp;IF(K9&gt;=Settings!$B$7," Run below center","")))</f>
        <v/>
      </c>
      <c r="M9" s="21">
        <f>IF(C9="","",Settings!$B$6)</f>
        <v/>
      </c>
    </row>
    <row r="10">
      <c r="A10" s="20" t="n">
        <v>6</v>
      </c>
      <c r="B10" s="27">
        <f>Settings!$B$11+7*(A10-1)</f>
        <v/>
      </c>
      <c r="C10" s="28" t="n">
        <v>120</v>
      </c>
      <c r="D10" s="28" t="n">
        <v>9</v>
      </c>
      <c r="E10" s="21">
        <f>IF(C10="","",D10/C10)</f>
        <v/>
      </c>
      <c r="F10" s="31">
        <f>IF(OR(C10="",Settings!$B$12=""),"",Settings!$B$12)</f>
        <v/>
      </c>
      <c r="G10" s="31">
        <f>IF(F10="","",F10+3*SQRT(F10*(1-F10)/C10))</f>
        <v/>
      </c>
      <c r="H10" s="31">
        <f>IF(F10="","",MAX(0,F10-3*SQRT(F10*(1-F10)/C10)))</f>
        <v/>
      </c>
      <c r="I10" s="22">
        <f>IF(E10="","",IF(E10&gt;G10,"Above limit",IF(E10&lt;H10,"Below limit","")))</f>
        <v/>
      </c>
      <c r="J10" s="20">
        <f>IF(E10="","",IF(E10&gt;F10,1+N(J9),0))</f>
        <v/>
      </c>
      <c r="K10" s="20">
        <f>IF(E10="","",IF(E10&lt;F10,1+N(K9),0))</f>
        <v/>
      </c>
      <c r="L10" s="22">
        <f>IF(E10="","",TRIM(I10&amp;IF(J10&gt;=Settings!$B$7," Run above center","")&amp;IF(K10&gt;=Settings!$B$7," Run below center","")))</f>
        <v/>
      </c>
      <c r="M10" s="21">
        <f>IF(C10="","",Settings!$B$6)</f>
        <v/>
      </c>
    </row>
    <row r="11">
      <c r="A11" s="20" t="n">
        <v>7</v>
      </c>
      <c r="B11" s="27">
        <f>Settings!$B$11+7*(A11-1)</f>
        <v/>
      </c>
      <c r="C11" s="28" t="n">
        <v>120</v>
      </c>
      <c r="D11" s="28" t="n">
        <v>6</v>
      </c>
      <c r="E11" s="21">
        <f>IF(C11="","",D11/C11)</f>
        <v/>
      </c>
      <c r="F11" s="31">
        <f>IF(OR(C11="",Settings!$B$12=""),"",Settings!$B$12)</f>
        <v/>
      </c>
      <c r="G11" s="31">
        <f>IF(F11="","",F11+3*SQRT(F11*(1-F11)/C11))</f>
        <v/>
      </c>
      <c r="H11" s="31">
        <f>IF(F11="","",MAX(0,F11-3*SQRT(F11*(1-F11)/C11)))</f>
        <v/>
      </c>
      <c r="I11" s="22">
        <f>IF(E11="","",IF(E11&gt;G11,"Above limit",IF(E11&lt;H11,"Below limit","")))</f>
        <v/>
      </c>
      <c r="J11" s="20">
        <f>IF(E11="","",IF(E11&gt;F11,1+N(J10),0))</f>
        <v/>
      </c>
      <c r="K11" s="20">
        <f>IF(E11="","",IF(E11&lt;F11,1+N(K10),0))</f>
        <v/>
      </c>
      <c r="L11" s="22">
        <f>IF(E11="","",TRIM(I11&amp;IF(J11&gt;=Settings!$B$7," Run above center","")&amp;IF(K11&gt;=Settings!$B$7," Run below center","")))</f>
        <v/>
      </c>
      <c r="M11" s="21">
        <f>IF(C11="","",Settings!$B$6)</f>
        <v/>
      </c>
    </row>
    <row r="12">
      <c r="A12" s="20" t="n">
        <v>8</v>
      </c>
      <c r="B12" s="27">
        <f>Settings!$B$11+7*(A12-1)</f>
        <v/>
      </c>
      <c r="C12" s="28" t="n">
        <v>120</v>
      </c>
      <c r="D12" s="28" t="n">
        <v>8</v>
      </c>
      <c r="E12" s="21">
        <f>IF(C12="","",D12/C12)</f>
        <v/>
      </c>
      <c r="F12" s="31">
        <f>IF(OR(C12="",Settings!$B$12=""),"",Settings!$B$12)</f>
        <v/>
      </c>
      <c r="G12" s="31">
        <f>IF(F12="","",F12+3*SQRT(F12*(1-F12)/C12))</f>
        <v/>
      </c>
      <c r="H12" s="31">
        <f>IF(F12="","",MAX(0,F12-3*SQRT(F12*(1-F12)/C12)))</f>
        <v/>
      </c>
      <c r="I12" s="22">
        <f>IF(E12="","",IF(E12&gt;G12,"Above limit",IF(E12&lt;H12,"Below limit","")))</f>
        <v/>
      </c>
      <c r="J12" s="20">
        <f>IF(E12="","",IF(E12&gt;F12,1+N(J11),0))</f>
        <v/>
      </c>
      <c r="K12" s="20">
        <f>IF(E12="","",IF(E12&lt;F12,1+N(K11),0))</f>
        <v/>
      </c>
      <c r="L12" s="22">
        <f>IF(E12="","",TRIM(I12&amp;IF(J12&gt;=Settings!$B$7," Run above center","")&amp;IF(K12&gt;=Settings!$B$7," Run below center","")))</f>
        <v/>
      </c>
      <c r="M12" s="21">
        <f>IF(C12="","",Settings!$B$6)</f>
        <v/>
      </c>
    </row>
    <row r="13">
      <c r="A13" s="20" t="n">
        <v>9</v>
      </c>
      <c r="B13" s="27">
        <f>Settings!$B$11+7*(A13-1)</f>
        <v/>
      </c>
      <c r="C13" s="28" t="n">
        <v>120</v>
      </c>
      <c r="D13" s="28" t="n">
        <v>7</v>
      </c>
      <c r="E13" s="21">
        <f>IF(C13="","",D13/C13)</f>
        <v/>
      </c>
      <c r="F13" s="31">
        <f>IF(OR(C13="",Settings!$B$12=""),"",Settings!$B$12)</f>
        <v/>
      </c>
      <c r="G13" s="31">
        <f>IF(F13="","",F13+3*SQRT(F13*(1-F13)/C13))</f>
        <v/>
      </c>
      <c r="H13" s="31">
        <f>IF(F13="","",MAX(0,F13-3*SQRT(F13*(1-F13)/C13)))</f>
        <v/>
      </c>
      <c r="I13" s="22">
        <f>IF(E13="","",IF(E13&gt;G13,"Above limit",IF(E13&lt;H13,"Below limit","")))</f>
        <v/>
      </c>
      <c r="J13" s="20">
        <f>IF(E13="","",IF(E13&gt;F13,1+N(J12),0))</f>
        <v/>
      </c>
      <c r="K13" s="20">
        <f>IF(E13="","",IF(E13&lt;F13,1+N(K12),0))</f>
        <v/>
      </c>
      <c r="L13" s="22">
        <f>IF(E13="","",TRIM(I13&amp;IF(J13&gt;=Settings!$B$7," Run above center","")&amp;IF(K13&gt;=Settings!$B$7," Run below center","")))</f>
        <v/>
      </c>
      <c r="M13" s="21">
        <f>IF(C13="","",Settings!$B$6)</f>
        <v/>
      </c>
    </row>
    <row r="14">
      <c r="A14" s="20" t="n">
        <v>10</v>
      </c>
      <c r="B14" s="27">
        <f>Settings!$B$11+7*(A14-1)</f>
        <v/>
      </c>
      <c r="C14" s="28" t="n">
        <v>120</v>
      </c>
      <c r="D14" s="28" t="n">
        <v>6</v>
      </c>
      <c r="E14" s="21">
        <f>IF(C14="","",D14/C14)</f>
        <v/>
      </c>
      <c r="F14" s="31">
        <f>IF(OR(C14="",Settings!$B$12=""),"",Settings!$B$12)</f>
        <v/>
      </c>
      <c r="G14" s="31">
        <f>IF(F14="","",F14+3*SQRT(F14*(1-F14)/C14))</f>
        <v/>
      </c>
      <c r="H14" s="31">
        <f>IF(F14="","",MAX(0,F14-3*SQRT(F14*(1-F14)/C14)))</f>
        <v/>
      </c>
      <c r="I14" s="22">
        <f>IF(E14="","",IF(E14&gt;G14,"Above limit",IF(E14&lt;H14,"Below limit","")))</f>
        <v/>
      </c>
      <c r="J14" s="20">
        <f>IF(E14="","",IF(E14&gt;F14,1+N(J13),0))</f>
        <v/>
      </c>
      <c r="K14" s="20">
        <f>IF(E14="","",IF(E14&lt;F14,1+N(K13),0))</f>
        <v/>
      </c>
      <c r="L14" s="22">
        <f>IF(E14="","",TRIM(I14&amp;IF(J14&gt;=Settings!$B$7," Run above center","")&amp;IF(K14&gt;=Settings!$B$7," Run below center","")))</f>
        <v/>
      </c>
      <c r="M14" s="21">
        <f>IF(C14="","",Settings!$B$6)</f>
        <v/>
      </c>
    </row>
    <row r="15">
      <c r="A15" s="20" t="n">
        <v>11</v>
      </c>
      <c r="B15" s="27">
        <f>Settings!$B$11+7*(A15-1)</f>
        <v/>
      </c>
      <c r="C15" s="28" t="n">
        <v>120</v>
      </c>
      <c r="D15" s="28" t="n">
        <v>7</v>
      </c>
      <c r="E15" s="21">
        <f>IF(C15="","",D15/C15)</f>
        <v/>
      </c>
      <c r="F15" s="31">
        <f>IF(OR(C15="",Settings!$B$12=""),"",Settings!$B$12)</f>
        <v/>
      </c>
      <c r="G15" s="31">
        <f>IF(F15="","",F15+3*SQRT(F15*(1-F15)/C15))</f>
        <v/>
      </c>
      <c r="H15" s="31">
        <f>IF(F15="","",MAX(0,F15-3*SQRT(F15*(1-F15)/C15)))</f>
        <v/>
      </c>
      <c r="I15" s="22">
        <f>IF(E15="","",IF(E15&gt;G15,"Above limit",IF(E15&lt;H15,"Below limit","")))</f>
        <v/>
      </c>
      <c r="J15" s="20">
        <f>IF(E15="","",IF(E15&gt;F15,1+N(J14),0))</f>
        <v/>
      </c>
      <c r="K15" s="20">
        <f>IF(E15="","",IF(E15&lt;F15,1+N(K14),0))</f>
        <v/>
      </c>
      <c r="L15" s="22">
        <f>IF(E15="","",TRIM(I15&amp;IF(J15&gt;=Settings!$B$7," Run above center","")&amp;IF(K15&gt;=Settings!$B$7," Run below center","")))</f>
        <v/>
      </c>
      <c r="M15" s="21">
        <f>IF(C15="","",Settings!$B$6)</f>
        <v/>
      </c>
    </row>
    <row r="16">
      <c r="A16" s="20" t="n">
        <v>12</v>
      </c>
      <c r="B16" s="27">
        <f>Settings!$B$11+7*(A16-1)</f>
        <v/>
      </c>
      <c r="C16" s="28" t="n">
        <v>120</v>
      </c>
      <c r="D16" s="28" t="n">
        <v>8</v>
      </c>
      <c r="E16" s="21">
        <f>IF(C16="","",D16/C16)</f>
        <v/>
      </c>
      <c r="F16" s="31">
        <f>IF(OR(C16="",Settings!$B$12=""),"",Settings!$B$12)</f>
        <v/>
      </c>
      <c r="G16" s="31">
        <f>IF(F16="","",F16+3*SQRT(F16*(1-F16)/C16))</f>
        <v/>
      </c>
      <c r="H16" s="31">
        <f>IF(F16="","",MAX(0,F16-3*SQRT(F16*(1-F16)/C16)))</f>
        <v/>
      </c>
      <c r="I16" s="22">
        <f>IF(E16="","",IF(E16&gt;G16,"Above limit",IF(E16&lt;H16,"Below limit","")))</f>
        <v/>
      </c>
      <c r="J16" s="20">
        <f>IF(E16="","",IF(E16&gt;F16,1+N(J15),0))</f>
        <v/>
      </c>
      <c r="K16" s="20">
        <f>IF(E16="","",IF(E16&lt;F16,1+N(K15),0))</f>
        <v/>
      </c>
      <c r="L16" s="22">
        <f>IF(E16="","",TRIM(I16&amp;IF(J16&gt;=Settings!$B$7," Run above center","")&amp;IF(K16&gt;=Settings!$B$7," Run below center","")))</f>
        <v/>
      </c>
      <c r="M16" s="21">
        <f>IF(C16="","",Settings!$B$6)</f>
        <v/>
      </c>
    </row>
    <row r="17">
      <c r="A17" s="20" t="n">
        <v>13</v>
      </c>
      <c r="B17" s="27">
        <f>Settings!$B$11+7*(A17-1)</f>
        <v/>
      </c>
      <c r="C17" s="28" t="n">
        <v>120</v>
      </c>
      <c r="D17" s="28" t="n">
        <v>8</v>
      </c>
      <c r="E17" s="21">
        <f>IF(C17="","",D17/C17)</f>
        <v/>
      </c>
      <c r="F17" s="31">
        <f>IF(OR(C17="",Settings!$B$12=""),"",Settings!$B$12)</f>
        <v/>
      </c>
      <c r="G17" s="31">
        <f>IF(F17="","",F17+3*SQRT(F17*(1-F17)/C17))</f>
        <v/>
      </c>
      <c r="H17" s="31">
        <f>IF(F17="","",MAX(0,F17-3*SQRT(F17*(1-F17)/C17)))</f>
        <v/>
      </c>
      <c r="I17" s="22">
        <f>IF(E17="","",IF(E17&gt;G17,"Above limit",IF(E17&lt;H17,"Below limit","")))</f>
        <v/>
      </c>
      <c r="J17" s="20">
        <f>IF(E17="","",IF(E17&gt;F17,1+N(J16),0))</f>
        <v/>
      </c>
      <c r="K17" s="20">
        <f>IF(E17="","",IF(E17&lt;F17,1+N(K16),0))</f>
        <v/>
      </c>
      <c r="L17" s="22">
        <f>IF(E17="","",TRIM(I17&amp;IF(J17&gt;=Settings!$B$7," Run above center","")&amp;IF(K17&gt;=Settings!$B$7," Run below center","")))</f>
        <v/>
      </c>
      <c r="M17" s="21">
        <f>IF(C17="","",Settings!$B$6)</f>
        <v/>
      </c>
    </row>
    <row r="18">
      <c r="A18" s="20" t="n">
        <v>14</v>
      </c>
      <c r="B18" s="27">
        <f>Settings!$B$11+7*(A18-1)</f>
        <v/>
      </c>
      <c r="C18" s="28" t="n">
        <v>120</v>
      </c>
      <c r="D18" s="28" t="n">
        <v>9</v>
      </c>
      <c r="E18" s="21">
        <f>IF(C18="","",D18/C18)</f>
        <v/>
      </c>
      <c r="F18" s="31">
        <f>IF(OR(C18="",Settings!$B$12=""),"",Settings!$B$12)</f>
        <v/>
      </c>
      <c r="G18" s="31">
        <f>IF(F18="","",F18+3*SQRT(F18*(1-F18)/C18))</f>
        <v/>
      </c>
      <c r="H18" s="31">
        <f>IF(F18="","",MAX(0,F18-3*SQRT(F18*(1-F18)/C18)))</f>
        <v/>
      </c>
      <c r="I18" s="22">
        <f>IF(E18="","",IF(E18&gt;G18,"Above limit",IF(E18&lt;H18,"Below limit","")))</f>
        <v/>
      </c>
      <c r="J18" s="20">
        <f>IF(E18="","",IF(E18&gt;F18,1+N(J17),0))</f>
        <v/>
      </c>
      <c r="K18" s="20">
        <f>IF(E18="","",IF(E18&lt;F18,1+N(K17),0))</f>
        <v/>
      </c>
      <c r="L18" s="22">
        <f>IF(E18="","",TRIM(I18&amp;IF(J18&gt;=Settings!$B$7," Run above center","")&amp;IF(K18&gt;=Settings!$B$7," Run below center","")))</f>
        <v/>
      </c>
      <c r="M18" s="21">
        <f>IF(C18="","",Settings!$B$6)</f>
        <v/>
      </c>
    </row>
    <row r="19">
      <c r="A19" s="20" t="n">
        <v>15</v>
      </c>
      <c r="B19" s="27">
        <f>Settings!$B$11+7*(A19-1)</f>
        <v/>
      </c>
      <c r="C19" s="28" t="n">
        <v>120</v>
      </c>
      <c r="D19" s="28" t="n">
        <v>10</v>
      </c>
      <c r="E19" s="21">
        <f>IF(C19="","",D19/C19)</f>
        <v/>
      </c>
      <c r="F19" s="31">
        <f>IF(OR(C19="",Settings!$B$12=""),"",Settings!$B$12)</f>
        <v/>
      </c>
      <c r="G19" s="31">
        <f>IF(F19="","",F19+3*SQRT(F19*(1-F19)/C19))</f>
        <v/>
      </c>
      <c r="H19" s="31">
        <f>IF(F19="","",MAX(0,F19-3*SQRT(F19*(1-F19)/C19)))</f>
        <v/>
      </c>
      <c r="I19" s="22">
        <f>IF(E19="","",IF(E19&gt;G19,"Above limit",IF(E19&lt;H19,"Below limit","")))</f>
        <v/>
      </c>
      <c r="J19" s="20">
        <f>IF(E19="","",IF(E19&gt;F19,1+N(J18),0))</f>
        <v/>
      </c>
      <c r="K19" s="20">
        <f>IF(E19="","",IF(E19&lt;F19,1+N(K18),0))</f>
        <v/>
      </c>
      <c r="L19" s="22">
        <f>IF(E19="","",TRIM(I19&amp;IF(J19&gt;=Settings!$B$7," Run above center","")&amp;IF(K19&gt;=Settings!$B$7," Run below center","")))</f>
        <v/>
      </c>
      <c r="M19" s="21">
        <f>IF(C19="","",Settings!$B$6)</f>
        <v/>
      </c>
    </row>
    <row r="20">
      <c r="A20" s="20" t="n">
        <v>16</v>
      </c>
      <c r="B20" s="27">
        <f>Settings!$B$11+7*(A20-1)</f>
        <v/>
      </c>
      <c r="C20" s="28" t="n">
        <v>120</v>
      </c>
      <c r="D20" s="28" t="n">
        <v>9</v>
      </c>
      <c r="E20" s="21">
        <f>IF(C20="","",D20/C20)</f>
        <v/>
      </c>
      <c r="F20" s="31">
        <f>IF(OR(C20="",Settings!$B$12=""),"",Settings!$B$12)</f>
        <v/>
      </c>
      <c r="G20" s="31">
        <f>IF(F20="","",F20+3*SQRT(F20*(1-F20)/C20))</f>
        <v/>
      </c>
      <c r="H20" s="31">
        <f>IF(F20="","",MAX(0,F20-3*SQRT(F20*(1-F20)/C20)))</f>
        <v/>
      </c>
      <c r="I20" s="22">
        <f>IF(E20="","",IF(E20&gt;G20,"Above limit",IF(E20&lt;H20,"Below limit","")))</f>
        <v/>
      </c>
      <c r="J20" s="20">
        <f>IF(E20="","",IF(E20&gt;F20,1+N(J19),0))</f>
        <v/>
      </c>
      <c r="K20" s="20">
        <f>IF(E20="","",IF(E20&lt;F20,1+N(K19),0))</f>
        <v/>
      </c>
      <c r="L20" s="22">
        <f>IF(E20="","",TRIM(I20&amp;IF(J20&gt;=Settings!$B$7," Run above center","")&amp;IF(K20&gt;=Settings!$B$7," Run below center","")))</f>
        <v/>
      </c>
      <c r="M20" s="21">
        <f>IF(C20="","",Settings!$B$6)</f>
        <v/>
      </c>
    </row>
    <row r="21">
      <c r="A21" s="20" t="n">
        <v>17</v>
      </c>
      <c r="B21" s="27">
        <f>Settings!$B$11+7*(A21-1)</f>
        <v/>
      </c>
      <c r="C21" s="28" t="n">
        <v>120</v>
      </c>
      <c r="D21" s="28" t="n">
        <v>11</v>
      </c>
      <c r="E21" s="21">
        <f>IF(C21="","",D21/C21)</f>
        <v/>
      </c>
      <c r="F21" s="31">
        <f>IF(OR(C21="",Settings!$B$12=""),"",Settings!$B$12)</f>
        <v/>
      </c>
      <c r="G21" s="31">
        <f>IF(F21="","",F21+3*SQRT(F21*(1-F21)/C21))</f>
        <v/>
      </c>
      <c r="H21" s="31">
        <f>IF(F21="","",MAX(0,F21-3*SQRT(F21*(1-F21)/C21)))</f>
        <v/>
      </c>
      <c r="I21" s="22">
        <f>IF(E21="","",IF(E21&gt;G21,"Above limit",IF(E21&lt;H21,"Below limit","")))</f>
        <v/>
      </c>
      <c r="J21" s="20">
        <f>IF(E21="","",IF(E21&gt;F21,1+N(J20),0))</f>
        <v/>
      </c>
      <c r="K21" s="20">
        <f>IF(E21="","",IF(E21&lt;F21,1+N(K20),0))</f>
        <v/>
      </c>
      <c r="L21" s="22">
        <f>IF(E21="","",TRIM(I21&amp;IF(J21&gt;=Settings!$B$7," Run above center","")&amp;IF(K21&gt;=Settings!$B$7," Run below center","")))</f>
        <v/>
      </c>
      <c r="M21" s="21">
        <f>IF(C21="","",Settings!$B$6)</f>
        <v/>
      </c>
    </row>
    <row r="22">
      <c r="A22" s="20" t="n">
        <v>18</v>
      </c>
      <c r="B22" s="27">
        <f>Settings!$B$11+7*(A22-1)</f>
        <v/>
      </c>
      <c r="C22" s="28" t="n">
        <v>120</v>
      </c>
      <c r="D22" s="28" t="n">
        <v>12</v>
      </c>
      <c r="E22" s="21">
        <f>IF(C22="","",D22/C22)</f>
        <v/>
      </c>
      <c r="F22" s="31">
        <f>IF(OR(C22="",Settings!$B$12=""),"",Settings!$B$12)</f>
        <v/>
      </c>
      <c r="G22" s="31">
        <f>IF(F22="","",F22+3*SQRT(F22*(1-F22)/C22))</f>
        <v/>
      </c>
      <c r="H22" s="31">
        <f>IF(F22="","",MAX(0,F22-3*SQRT(F22*(1-F22)/C22)))</f>
        <v/>
      </c>
      <c r="I22" s="22">
        <f>IF(E22="","",IF(E22&gt;G22,"Above limit",IF(E22&lt;H22,"Below limit","")))</f>
        <v/>
      </c>
      <c r="J22" s="20">
        <f>IF(E22="","",IF(E22&gt;F22,1+N(J21),0))</f>
        <v/>
      </c>
      <c r="K22" s="20">
        <f>IF(E22="","",IF(E22&lt;F22,1+N(K21),0))</f>
        <v/>
      </c>
      <c r="L22" s="22">
        <f>IF(E22="","",TRIM(I22&amp;IF(J22&gt;=Settings!$B$7," Run above center","")&amp;IF(K22&gt;=Settings!$B$7," Run below center","")))</f>
        <v/>
      </c>
      <c r="M22" s="21">
        <f>IF(C22="","",Settings!$B$6)</f>
        <v/>
      </c>
    </row>
    <row r="23">
      <c r="A23" s="20" t="n">
        <v>19</v>
      </c>
      <c r="B23" s="27">
        <f>Settings!$B$11+7*(A23-1)</f>
        <v/>
      </c>
      <c r="C23" s="28" t="n">
        <v>120</v>
      </c>
      <c r="D23" s="28" t="n">
        <v>13</v>
      </c>
      <c r="E23" s="21">
        <f>IF(C23="","",D23/C23)</f>
        <v/>
      </c>
      <c r="F23" s="31">
        <f>IF(OR(C23="",Settings!$B$12=""),"",Settings!$B$12)</f>
        <v/>
      </c>
      <c r="G23" s="31">
        <f>IF(F23="","",F23+3*SQRT(F23*(1-F23)/C23))</f>
        <v/>
      </c>
      <c r="H23" s="31">
        <f>IF(F23="","",MAX(0,F23-3*SQRT(F23*(1-F23)/C23)))</f>
        <v/>
      </c>
      <c r="I23" s="22">
        <f>IF(E23="","",IF(E23&gt;G23,"Above limit",IF(E23&lt;H23,"Below limit","")))</f>
        <v/>
      </c>
      <c r="J23" s="20">
        <f>IF(E23="","",IF(E23&gt;F23,1+N(J22),0))</f>
        <v/>
      </c>
      <c r="K23" s="20">
        <f>IF(E23="","",IF(E23&lt;F23,1+N(K22),0))</f>
        <v/>
      </c>
      <c r="L23" s="22">
        <f>IF(E23="","",TRIM(I23&amp;IF(J23&gt;=Settings!$B$7," Run above center","")&amp;IF(K23&gt;=Settings!$B$7," Run below center","")))</f>
        <v/>
      </c>
      <c r="M23" s="21">
        <f>IF(C23="","",Settings!$B$6)</f>
        <v/>
      </c>
    </row>
    <row r="24">
      <c r="A24" s="20" t="n">
        <v>20</v>
      </c>
      <c r="B24" s="27">
        <f>Settings!$B$11+7*(A24-1)</f>
        <v/>
      </c>
      <c r="C24" s="28" t="n">
        <v>120</v>
      </c>
      <c r="D24" s="28" t="n">
        <v>15</v>
      </c>
      <c r="E24" s="21">
        <f>IF(C24="","",D24/C24)</f>
        <v/>
      </c>
      <c r="F24" s="31">
        <f>IF(OR(C24="",Settings!$B$12=""),"",Settings!$B$12)</f>
        <v/>
      </c>
      <c r="G24" s="31">
        <f>IF(F24="","",F24+3*SQRT(F24*(1-F24)/C24))</f>
        <v/>
      </c>
      <c r="H24" s="31">
        <f>IF(F24="","",MAX(0,F24-3*SQRT(F24*(1-F24)/C24)))</f>
        <v/>
      </c>
      <c r="I24" s="22">
        <f>IF(E24="","",IF(E24&gt;G24,"Above limit",IF(E24&lt;H24,"Below limit","")))</f>
        <v/>
      </c>
      <c r="J24" s="20">
        <f>IF(E24="","",IF(E24&gt;F24,1+N(J23),0))</f>
        <v/>
      </c>
      <c r="K24" s="20">
        <f>IF(E24="","",IF(E24&lt;F24,1+N(K23),0))</f>
        <v/>
      </c>
      <c r="L24" s="22">
        <f>IF(E24="","",TRIM(I24&amp;IF(J24&gt;=Settings!$B$7," Run above center","")&amp;IF(K24&gt;=Settings!$B$7," Run below center","")))</f>
        <v/>
      </c>
      <c r="M24" s="21">
        <f>IF(C24="","",Settings!$B$6)</f>
        <v/>
      </c>
    </row>
    <row r="25">
      <c r="A25" s="20" t="n">
        <v>21</v>
      </c>
      <c r="B25" s="27">
        <f>Settings!$B$11+7*(A25-1)</f>
        <v/>
      </c>
      <c r="C25" s="28" t="n"/>
      <c r="D25" s="28" t="n"/>
      <c r="E25" s="21">
        <f>IF(C25="","",D25/C25)</f>
        <v/>
      </c>
      <c r="F25" s="31">
        <f>IF(OR(C25="",Settings!$B$12=""),"",Settings!$B$12)</f>
        <v/>
      </c>
      <c r="G25" s="31">
        <f>IF(F25="","",F25+3*SQRT(F25*(1-F25)/C25))</f>
        <v/>
      </c>
      <c r="H25" s="31">
        <f>IF(F25="","",MAX(0,F25-3*SQRT(F25*(1-F25)/C25)))</f>
        <v/>
      </c>
      <c r="I25" s="22">
        <f>IF(E25="","",IF(E25&gt;G25,"Above limit",IF(E25&lt;H25,"Below limit","")))</f>
        <v/>
      </c>
      <c r="J25" s="20">
        <f>IF(E25="","",IF(E25&gt;F25,1+N(J24),0))</f>
        <v/>
      </c>
      <c r="K25" s="20">
        <f>IF(E25="","",IF(E25&lt;F25,1+N(K24),0))</f>
        <v/>
      </c>
      <c r="L25" s="22">
        <f>IF(E25="","",TRIM(I25&amp;IF(J25&gt;=Settings!$B$7," Run above center","")&amp;IF(K25&gt;=Settings!$B$7," Run below center","")))</f>
        <v/>
      </c>
      <c r="M25" s="21">
        <f>IF(C25="","",Settings!$B$6)</f>
        <v/>
      </c>
    </row>
    <row r="26">
      <c r="A26" s="20" t="n">
        <v>22</v>
      </c>
      <c r="B26" s="27">
        <f>Settings!$B$11+7*(A26-1)</f>
        <v/>
      </c>
      <c r="C26" s="28" t="n"/>
      <c r="D26" s="28" t="n"/>
      <c r="E26" s="21">
        <f>IF(C26="","",D26/C26)</f>
        <v/>
      </c>
      <c r="F26" s="31">
        <f>IF(OR(C26="",Settings!$B$12=""),"",Settings!$B$12)</f>
        <v/>
      </c>
      <c r="G26" s="31">
        <f>IF(F26="","",F26+3*SQRT(F26*(1-F26)/C26))</f>
        <v/>
      </c>
      <c r="H26" s="31">
        <f>IF(F26="","",MAX(0,F26-3*SQRT(F26*(1-F26)/C26)))</f>
        <v/>
      </c>
      <c r="I26" s="22">
        <f>IF(E26="","",IF(E26&gt;G26,"Above limit",IF(E26&lt;H26,"Below limit","")))</f>
        <v/>
      </c>
      <c r="J26" s="20">
        <f>IF(E26="","",IF(E26&gt;F26,1+N(J25),0))</f>
        <v/>
      </c>
      <c r="K26" s="20">
        <f>IF(E26="","",IF(E26&lt;F26,1+N(K25),0))</f>
        <v/>
      </c>
      <c r="L26" s="22">
        <f>IF(E26="","",TRIM(I26&amp;IF(J26&gt;=Settings!$B$7," Run above center","")&amp;IF(K26&gt;=Settings!$B$7," Run below center","")))</f>
        <v/>
      </c>
      <c r="M26" s="21">
        <f>IF(C26="","",Settings!$B$6)</f>
        <v/>
      </c>
    </row>
    <row r="27">
      <c r="A27" s="20" t="n">
        <v>23</v>
      </c>
      <c r="B27" s="27">
        <f>Settings!$B$11+7*(A27-1)</f>
        <v/>
      </c>
      <c r="C27" s="28" t="n"/>
      <c r="D27" s="28" t="n"/>
      <c r="E27" s="21">
        <f>IF(C27="","",D27/C27)</f>
        <v/>
      </c>
      <c r="F27" s="31">
        <f>IF(OR(C27="",Settings!$B$12=""),"",Settings!$B$12)</f>
        <v/>
      </c>
      <c r="G27" s="31">
        <f>IF(F27="","",F27+3*SQRT(F27*(1-F27)/C27))</f>
        <v/>
      </c>
      <c r="H27" s="31">
        <f>IF(F27="","",MAX(0,F27-3*SQRT(F27*(1-F27)/C27)))</f>
        <v/>
      </c>
      <c r="I27" s="22">
        <f>IF(E27="","",IF(E27&gt;G27,"Above limit",IF(E27&lt;H27,"Below limit","")))</f>
        <v/>
      </c>
      <c r="J27" s="20">
        <f>IF(E27="","",IF(E27&gt;F27,1+N(J26),0))</f>
        <v/>
      </c>
      <c r="K27" s="20">
        <f>IF(E27="","",IF(E27&lt;F27,1+N(K26),0))</f>
        <v/>
      </c>
      <c r="L27" s="22">
        <f>IF(E27="","",TRIM(I27&amp;IF(J27&gt;=Settings!$B$7," Run above center","")&amp;IF(K27&gt;=Settings!$B$7," Run below center","")))</f>
        <v/>
      </c>
      <c r="M27" s="21">
        <f>IF(C27="","",Settings!$B$6)</f>
        <v/>
      </c>
    </row>
    <row r="28">
      <c r="A28" s="20" t="n">
        <v>24</v>
      </c>
      <c r="B28" s="27">
        <f>Settings!$B$11+7*(A28-1)</f>
        <v/>
      </c>
      <c r="C28" s="28" t="n"/>
      <c r="D28" s="28" t="n"/>
      <c r="E28" s="21">
        <f>IF(C28="","",D28/C28)</f>
        <v/>
      </c>
      <c r="F28" s="31">
        <f>IF(OR(C28="",Settings!$B$12=""),"",Settings!$B$12)</f>
        <v/>
      </c>
      <c r="G28" s="31">
        <f>IF(F28="","",F28+3*SQRT(F28*(1-F28)/C28))</f>
        <v/>
      </c>
      <c r="H28" s="31">
        <f>IF(F28="","",MAX(0,F28-3*SQRT(F28*(1-F28)/C28)))</f>
        <v/>
      </c>
      <c r="I28" s="22">
        <f>IF(E28="","",IF(E28&gt;G28,"Above limit",IF(E28&lt;H28,"Below limit","")))</f>
        <v/>
      </c>
      <c r="J28" s="20">
        <f>IF(E28="","",IF(E28&gt;F28,1+N(J27),0))</f>
        <v/>
      </c>
      <c r="K28" s="20">
        <f>IF(E28="","",IF(E28&lt;F28,1+N(K27),0))</f>
        <v/>
      </c>
      <c r="L28" s="22">
        <f>IF(E28="","",TRIM(I28&amp;IF(J28&gt;=Settings!$B$7," Run above center","")&amp;IF(K28&gt;=Settings!$B$7," Run below center","")))</f>
        <v/>
      </c>
      <c r="M28" s="21">
        <f>IF(C28="","",Settings!$B$6)</f>
        <v/>
      </c>
    </row>
    <row r="29">
      <c r="A29" s="20" t="n">
        <v>25</v>
      </c>
      <c r="B29" s="27">
        <f>Settings!$B$11+7*(A29-1)</f>
        <v/>
      </c>
      <c r="C29" s="28" t="n"/>
      <c r="D29" s="28" t="n"/>
      <c r="E29" s="21">
        <f>IF(C29="","",D29/C29)</f>
        <v/>
      </c>
      <c r="F29" s="31">
        <f>IF(OR(C29="",Settings!$B$12=""),"",Settings!$B$12)</f>
        <v/>
      </c>
      <c r="G29" s="31">
        <f>IF(F29="","",F29+3*SQRT(F29*(1-F29)/C29))</f>
        <v/>
      </c>
      <c r="H29" s="31">
        <f>IF(F29="","",MAX(0,F29-3*SQRT(F29*(1-F29)/C29)))</f>
        <v/>
      </c>
      <c r="I29" s="22">
        <f>IF(E29="","",IF(E29&gt;G29,"Above limit",IF(E29&lt;H29,"Below limit","")))</f>
        <v/>
      </c>
      <c r="J29" s="20">
        <f>IF(E29="","",IF(E29&gt;F29,1+N(J28),0))</f>
        <v/>
      </c>
      <c r="K29" s="20">
        <f>IF(E29="","",IF(E29&lt;F29,1+N(K28),0))</f>
        <v/>
      </c>
      <c r="L29" s="22">
        <f>IF(E29="","",TRIM(I29&amp;IF(J29&gt;=Settings!$B$7," Run above center","")&amp;IF(K29&gt;=Settings!$B$7," Run below center","")))</f>
        <v/>
      </c>
      <c r="M29" s="21">
        <f>IF(C29="","",Settings!$B$6)</f>
        <v/>
      </c>
    </row>
    <row r="30">
      <c r="A30" s="20" t="n">
        <v>26</v>
      </c>
      <c r="B30" s="27">
        <f>Settings!$B$11+7*(A30-1)</f>
        <v/>
      </c>
      <c r="C30" s="28" t="n"/>
      <c r="D30" s="28" t="n"/>
      <c r="E30" s="21">
        <f>IF(C30="","",D30/C30)</f>
        <v/>
      </c>
      <c r="F30" s="31">
        <f>IF(OR(C30="",Settings!$B$12=""),"",Settings!$B$12)</f>
        <v/>
      </c>
      <c r="G30" s="31">
        <f>IF(F30="","",F30+3*SQRT(F30*(1-F30)/C30))</f>
        <v/>
      </c>
      <c r="H30" s="31">
        <f>IF(F30="","",MAX(0,F30-3*SQRT(F30*(1-F30)/C30)))</f>
        <v/>
      </c>
      <c r="I30" s="22">
        <f>IF(E30="","",IF(E30&gt;G30,"Above limit",IF(E30&lt;H30,"Below limit","")))</f>
        <v/>
      </c>
      <c r="J30" s="20">
        <f>IF(E30="","",IF(E30&gt;F30,1+N(J29),0))</f>
        <v/>
      </c>
      <c r="K30" s="20">
        <f>IF(E30="","",IF(E30&lt;F30,1+N(K29),0))</f>
        <v/>
      </c>
      <c r="L30" s="22">
        <f>IF(E30="","",TRIM(I30&amp;IF(J30&gt;=Settings!$B$7," Run above center","")&amp;IF(K30&gt;=Settings!$B$7," Run below center","")))</f>
        <v/>
      </c>
      <c r="M30" s="21">
        <f>IF(C30="","",Settings!$B$6)</f>
        <v/>
      </c>
    </row>
    <row r="31">
      <c r="A31" s="20" t="n">
        <v>27</v>
      </c>
      <c r="B31" s="27">
        <f>Settings!$B$11+7*(A31-1)</f>
        <v/>
      </c>
      <c r="C31" s="28" t="n"/>
      <c r="D31" s="28" t="n"/>
      <c r="E31" s="21">
        <f>IF(C31="","",D31/C31)</f>
        <v/>
      </c>
      <c r="F31" s="31">
        <f>IF(OR(C31="",Settings!$B$12=""),"",Settings!$B$12)</f>
        <v/>
      </c>
      <c r="G31" s="31">
        <f>IF(F31="","",F31+3*SQRT(F31*(1-F31)/C31))</f>
        <v/>
      </c>
      <c r="H31" s="31">
        <f>IF(F31="","",MAX(0,F31-3*SQRT(F31*(1-F31)/C31)))</f>
        <v/>
      </c>
      <c r="I31" s="22">
        <f>IF(E31="","",IF(E31&gt;G31,"Above limit",IF(E31&lt;H31,"Below limit","")))</f>
        <v/>
      </c>
      <c r="J31" s="20">
        <f>IF(E31="","",IF(E31&gt;F31,1+N(J30),0))</f>
        <v/>
      </c>
      <c r="K31" s="20">
        <f>IF(E31="","",IF(E31&lt;F31,1+N(K30),0))</f>
        <v/>
      </c>
      <c r="L31" s="22">
        <f>IF(E31="","",TRIM(I31&amp;IF(J31&gt;=Settings!$B$7," Run above center","")&amp;IF(K31&gt;=Settings!$B$7," Run below center","")))</f>
        <v/>
      </c>
      <c r="M31" s="21">
        <f>IF(C31="","",Settings!$B$6)</f>
        <v/>
      </c>
    </row>
    <row r="32">
      <c r="A32" s="20" t="n">
        <v>28</v>
      </c>
      <c r="B32" s="27">
        <f>Settings!$B$11+7*(A32-1)</f>
        <v/>
      </c>
      <c r="C32" s="28" t="n"/>
      <c r="D32" s="28" t="n"/>
      <c r="E32" s="21">
        <f>IF(C32="","",D32/C32)</f>
        <v/>
      </c>
      <c r="F32" s="31">
        <f>IF(OR(C32="",Settings!$B$12=""),"",Settings!$B$12)</f>
        <v/>
      </c>
      <c r="G32" s="31">
        <f>IF(F32="","",F32+3*SQRT(F32*(1-F32)/C32))</f>
        <v/>
      </c>
      <c r="H32" s="31">
        <f>IF(F32="","",MAX(0,F32-3*SQRT(F32*(1-F32)/C32)))</f>
        <v/>
      </c>
      <c r="I32" s="22">
        <f>IF(E32="","",IF(E32&gt;G32,"Above limit",IF(E32&lt;H32,"Below limit","")))</f>
        <v/>
      </c>
      <c r="J32" s="20">
        <f>IF(E32="","",IF(E32&gt;F32,1+N(J31),0))</f>
        <v/>
      </c>
      <c r="K32" s="20">
        <f>IF(E32="","",IF(E32&lt;F32,1+N(K31),0))</f>
        <v/>
      </c>
      <c r="L32" s="22">
        <f>IF(E32="","",TRIM(I32&amp;IF(J32&gt;=Settings!$B$7," Run above center","")&amp;IF(K32&gt;=Settings!$B$7," Run below center","")))</f>
        <v/>
      </c>
      <c r="M32" s="21">
        <f>IF(C32="","",Settings!$B$6)</f>
        <v/>
      </c>
    </row>
    <row r="33">
      <c r="A33" s="20" t="n">
        <v>29</v>
      </c>
      <c r="B33" s="27">
        <f>Settings!$B$11+7*(A33-1)</f>
        <v/>
      </c>
      <c r="C33" s="28" t="n"/>
      <c r="D33" s="28" t="n"/>
      <c r="E33" s="21">
        <f>IF(C33="","",D33/C33)</f>
        <v/>
      </c>
      <c r="F33" s="31">
        <f>IF(OR(C33="",Settings!$B$12=""),"",Settings!$B$12)</f>
        <v/>
      </c>
      <c r="G33" s="31">
        <f>IF(F33="","",F33+3*SQRT(F33*(1-F33)/C33))</f>
        <v/>
      </c>
      <c r="H33" s="31">
        <f>IF(F33="","",MAX(0,F33-3*SQRT(F33*(1-F33)/C33)))</f>
        <v/>
      </c>
      <c r="I33" s="22">
        <f>IF(E33="","",IF(E33&gt;G33,"Above limit",IF(E33&lt;H33,"Below limit","")))</f>
        <v/>
      </c>
      <c r="J33" s="20">
        <f>IF(E33="","",IF(E33&gt;F33,1+N(J32),0))</f>
        <v/>
      </c>
      <c r="K33" s="20">
        <f>IF(E33="","",IF(E33&lt;F33,1+N(K32),0))</f>
        <v/>
      </c>
      <c r="L33" s="22">
        <f>IF(E33="","",TRIM(I33&amp;IF(J33&gt;=Settings!$B$7," Run above center","")&amp;IF(K33&gt;=Settings!$B$7," Run below center","")))</f>
        <v/>
      </c>
      <c r="M33" s="21">
        <f>IF(C33="","",Settings!$B$6)</f>
        <v/>
      </c>
    </row>
    <row r="34">
      <c r="A34" s="20" t="n">
        <v>30</v>
      </c>
      <c r="B34" s="27">
        <f>Settings!$B$11+7*(A34-1)</f>
        <v/>
      </c>
      <c r="C34" s="28" t="n"/>
      <c r="D34" s="28" t="n"/>
      <c r="E34" s="21">
        <f>IF(C34="","",D34/C34)</f>
        <v/>
      </c>
      <c r="F34" s="31">
        <f>IF(OR(C34="",Settings!$B$12=""),"",Settings!$B$12)</f>
        <v/>
      </c>
      <c r="G34" s="31">
        <f>IF(F34="","",F34+3*SQRT(F34*(1-F34)/C34))</f>
        <v/>
      </c>
      <c r="H34" s="31">
        <f>IF(F34="","",MAX(0,F34-3*SQRT(F34*(1-F34)/C34)))</f>
        <v/>
      </c>
      <c r="I34" s="22">
        <f>IF(E34="","",IF(E34&gt;G34,"Above limit",IF(E34&lt;H34,"Below limit","")))</f>
        <v/>
      </c>
      <c r="J34" s="20">
        <f>IF(E34="","",IF(E34&gt;F34,1+N(J33),0))</f>
        <v/>
      </c>
      <c r="K34" s="20">
        <f>IF(E34="","",IF(E34&lt;F34,1+N(K33),0))</f>
        <v/>
      </c>
      <c r="L34" s="22">
        <f>IF(E34="","",TRIM(I34&amp;IF(J34&gt;=Settings!$B$7," Run above center","")&amp;IF(K34&gt;=Settings!$B$7," Run below center","")))</f>
        <v/>
      </c>
      <c r="M34" s="21">
        <f>IF(C34="","",Settings!$B$6)</f>
        <v/>
      </c>
    </row>
    <row r="35">
      <c r="A35" s="20" t="n">
        <v>31</v>
      </c>
      <c r="B35" s="27">
        <f>Settings!$B$11+7*(A35-1)</f>
        <v/>
      </c>
      <c r="C35" s="28" t="n"/>
      <c r="D35" s="28" t="n"/>
      <c r="E35" s="21">
        <f>IF(C35="","",D35/C35)</f>
        <v/>
      </c>
      <c r="F35" s="31">
        <f>IF(OR(C35="",Settings!$B$12=""),"",Settings!$B$12)</f>
        <v/>
      </c>
      <c r="G35" s="31">
        <f>IF(F35="","",F35+3*SQRT(F35*(1-F35)/C35))</f>
        <v/>
      </c>
      <c r="H35" s="31">
        <f>IF(F35="","",MAX(0,F35-3*SQRT(F35*(1-F35)/C35)))</f>
        <v/>
      </c>
      <c r="I35" s="22">
        <f>IF(E35="","",IF(E35&gt;G35,"Above limit",IF(E35&lt;H35,"Below limit","")))</f>
        <v/>
      </c>
      <c r="J35" s="20">
        <f>IF(E35="","",IF(E35&gt;F35,1+N(J34),0))</f>
        <v/>
      </c>
      <c r="K35" s="20">
        <f>IF(E35="","",IF(E35&lt;F35,1+N(K34),0))</f>
        <v/>
      </c>
      <c r="L35" s="22">
        <f>IF(E35="","",TRIM(I35&amp;IF(J35&gt;=Settings!$B$7," Run above center","")&amp;IF(K35&gt;=Settings!$B$7," Run below center","")))</f>
        <v/>
      </c>
      <c r="M35" s="21">
        <f>IF(C35="","",Settings!$B$6)</f>
        <v/>
      </c>
    </row>
    <row r="36">
      <c r="A36" s="20" t="n">
        <v>32</v>
      </c>
      <c r="B36" s="27">
        <f>Settings!$B$11+7*(A36-1)</f>
        <v/>
      </c>
      <c r="C36" s="28" t="n"/>
      <c r="D36" s="28" t="n"/>
      <c r="E36" s="21">
        <f>IF(C36="","",D36/C36)</f>
        <v/>
      </c>
      <c r="F36" s="31">
        <f>IF(OR(C36="",Settings!$B$12=""),"",Settings!$B$12)</f>
        <v/>
      </c>
      <c r="G36" s="31">
        <f>IF(F36="","",F36+3*SQRT(F36*(1-F36)/C36))</f>
        <v/>
      </c>
      <c r="H36" s="31">
        <f>IF(F36="","",MAX(0,F36-3*SQRT(F36*(1-F36)/C36)))</f>
        <v/>
      </c>
      <c r="I36" s="22">
        <f>IF(E36="","",IF(E36&gt;G36,"Above limit",IF(E36&lt;H36,"Below limit","")))</f>
        <v/>
      </c>
      <c r="J36" s="20">
        <f>IF(E36="","",IF(E36&gt;F36,1+N(J35),0))</f>
        <v/>
      </c>
      <c r="K36" s="20">
        <f>IF(E36="","",IF(E36&lt;F36,1+N(K35),0))</f>
        <v/>
      </c>
      <c r="L36" s="22">
        <f>IF(E36="","",TRIM(I36&amp;IF(J36&gt;=Settings!$B$7," Run above center","")&amp;IF(K36&gt;=Settings!$B$7," Run below center","")))</f>
        <v/>
      </c>
      <c r="M36" s="21">
        <f>IF(C36="","",Settings!$B$6)</f>
        <v/>
      </c>
    </row>
    <row r="37">
      <c r="A37" s="20" t="n">
        <v>33</v>
      </c>
      <c r="B37" s="27">
        <f>Settings!$B$11+7*(A37-1)</f>
        <v/>
      </c>
      <c r="C37" s="28" t="n"/>
      <c r="D37" s="28" t="n"/>
      <c r="E37" s="21">
        <f>IF(C37="","",D37/C37)</f>
        <v/>
      </c>
      <c r="F37" s="31">
        <f>IF(OR(C37="",Settings!$B$12=""),"",Settings!$B$12)</f>
        <v/>
      </c>
      <c r="G37" s="31">
        <f>IF(F37="","",F37+3*SQRT(F37*(1-F37)/C37))</f>
        <v/>
      </c>
      <c r="H37" s="31">
        <f>IF(F37="","",MAX(0,F37-3*SQRT(F37*(1-F37)/C37)))</f>
        <v/>
      </c>
      <c r="I37" s="22">
        <f>IF(E37="","",IF(E37&gt;G37,"Above limit",IF(E37&lt;H37,"Below limit","")))</f>
        <v/>
      </c>
      <c r="J37" s="20">
        <f>IF(E37="","",IF(E37&gt;F37,1+N(J36),0))</f>
        <v/>
      </c>
      <c r="K37" s="20">
        <f>IF(E37="","",IF(E37&lt;F37,1+N(K36),0))</f>
        <v/>
      </c>
      <c r="L37" s="22">
        <f>IF(E37="","",TRIM(I37&amp;IF(J37&gt;=Settings!$B$7," Run above center","")&amp;IF(K37&gt;=Settings!$B$7," Run below center","")))</f>
        <v/>
      </c>
      <c r="M37" s="21">
        <f>IF(C37="","",Settings!$B$6)</f>
        <v/>
      </c>
    </row>
    <row r="38">
      <c r="A38" s="20" t="n">
        <v>34</v>
      </c>
      <c r="B38" s="27">
        <f>Settings!$B$11+7*(A38-1)</f>
        <v/>
      </c>
      <c r="C38" s="28" t="n"/>
      <c r="D38" s="28" t="n"/>
      <c r="E38" s="21">
        <f>IF(C38="","",D38/C38)</f>
        <v/>
      </c>
      <c r="F38" s="31">
        <f>IF(OR(C38="",Settings!$B$12=""),"",Settings!$B$12)</f>
        <v/>
      </c>
      <c r="G38" s="31">
        <f>IF(F38="","",F38+3*SQRT(F38*(1-F38)/C38))</f>
        <v/>
      </c>
      <c r="H38" s="31">
        <f>IF(F38="","",MAX(0,F38-3*SQRT(F38*(1-F38)/C38)))</f>
        <v/>
      </c>
      <c r="I38" s="22">
        <f>IF(E38="","",IF(E38&gt;G38,"Above limit",IF(E38&lt;H38,"Below limit","")))</f>
        <v/>
      </c>
      <c r="J38" s="20">
        <f>IF(E38="","",IF(E38&gt;F38,1+N(J37),0))</f>
        <v/>
      </c>
      <c r="K38" s="20">
        <f>IF(E38="","",IF(E38&lt;F38,1+N(K37),0))</f>
        <v/>
      </c>
      <c r="L38" s="22">
        <f>IF(E38="","",TRIM(I38&amp;IF(J38&gt;=Settings!$B$7," Run above center","")&amp;IF(K38&gt;=Settings!$B$7," Run below center","")))</f>
        <v/>
      </c>
      <c r="M38" s="21">
        <f>IF(C38="","",Settings!$B$6)</f>
        <v/>
      </c>
    </row>
    <row r="39">
      <c r="A39" s="20" t="n">
        <v>35</v>
      </c>
      <c r="B39" s="27">
        <f>Settings!$B$11+7*(A39-1)</f>
        <v/>
      </c>
      <c r="C39" s="28" t="n"/>
      <c r="D39" s="28" t="n"/>
      <c r="E39" s="21">
        <f>IF(C39="","",D39/C39)</f>
        <v/>
      </c>
      <c r="F39" s="31">
        <f>IF(OR(C39="",Settings!$B$12=""),"",Settings!$B$12)</f>
        <v/>
      </c>
      <c r="G39" s="31">
        <f>IF(F39="","",F39+3*SQRT(F39*(1-F39)/C39))</f>
        <v/>
      </c>
      <c r="H39" s="31">
        <f>IF(F39="","",MAX(0,F39-3*SQRT(F39*(1-F39)/C39)))</f>
        <v/>
      </c>
      <c r="I39" s="22">
        <f>IF(E39="","",IF(E39&gt;G39,"Above limit",IF(E39&lt;H39,"Below limit","")))</f>
        <v/>
      </c>
      <c r="J39" s="20">
        <f>IF(E39="","",IF(E39&gt;F39,1+N(J38),0))</f>
        <v/>
      </c>
      <c r="K39" s="20">
        <f>IF(E39="","",IF(E39&lt;F39,1+N(K38),0))</f>
        <v/>
      </c>
      <c r="L39" s="22">
        <f>IF(E39="","",TRIM(I39&amp;IF(J39&gt;=Settings!$B$7," Run above center","")&amp;IF(K39&gt;=Settings!$B$7," Run below center","")))</f>
        <v/>
      </c>
      <c r="M39" s="21">
        <f>IF(C39="","",Settings!$B$6)</f>
        <v/>
      </c>
    </row>
    <row r="40">
      <c r="A40" s="20" t="n">
        <v>36</v>
      </c>
      <c r="B40" s="27">
        <f>Settings!$B$11+7*(A40-1)</f>
        <v/>
      </c>
      <c r="C40" s="28" t="n"/>
      <c r="D40" s="28" t="n"/>
      <c r="E40" s="21">
        <f>IF(C40="","",D40/C40)</f>
        <v/>
      </c>
      <c r="F40" s="31">
        <f>IF(OR(C40="",Settings!$B$12=""),"",Settings!$B$12)</f>
        <v/>
      </c>
      <c r="G40" s="31">
        <f>IF(F40="","",F40+3*SQRT(F40*(1-F40)/C40))</f>
        <v/>
      </c>
      <c r="H40" s="31">
        <f>IF(F40="","",MAX(0,F40-3*SQRT(F40*(1-F40)/C40)))</f>
        <v/>
      </c>
      <c r="I40" s="22">
        <f>IF(E40="","",IF(E40&gt;G40,"Above limit",IF(E40&lt;H40,"Below limit","")))</f>
        <v/>
      </c>
      <c r="J40" s="20">
        <f>IF(E40="","",IF(E40&gt;F40,1+N(J39),0))</f>
        <v/>
      </c>
      <c r="K40" s="20">
        <f>IF(E40="","",IF(E40&lt;F40,1+N(K39),0))</f>
        <v/>
      </c>
      <c r="L40" s="22">
        <f>IF(E40="","",TRIM(I40&amp;IF(J40&gt;=Settings!$B$7," Run above center","")&amp;IF(K40&gt;=Settings!$B$7," Run below center","")))</f>
        <v/>
      </c>
      <c r="M40" s="21">
        <f>IF(C40="","",Settings!$B$6)</f>
        <v/>
      </c>
    </row>
    <row r="41">
      <c r="A41" s="20" t="n">
        <v>37</v>
      </c>
      <c r="B41" s="27">
        <f>Settings!$B$11+7*(A41-1)</f>
        <v/>
      </c>
      <c r="C41" s="28" t="n"/>
      <c r="D41" s="28" t="n"/>
      <c r="E41" s="21">
        <f>IF(C41="","",D41/C41)</f>
        <v/>
      </c>
      <c r="F41" s="31">
        <f>IF(OR(C41="",Settings!$B$12=""),"",Settings!$B$12)</f>
        <v/>
      </c>
      <c r="G41" s="31">
        <f>IF(F41="","",F41+3*SQRT(F41*(1-F41)/C41))</f>
        <v/>
      </c>
      <c r="H41" s="31">
        <f>IF(F41="","",MAX(0,F41-3*SQRT(F41*(1-F41)/C41)))</f>
        <v/>
      </c>
      <c r="I41" s="22">
        <f>IF(E41="","",IF(E41&gt;G41,"Above limit",IF(E41&lt;H41,"Below limit","")))</f>
        <v/>
      </c>
      <c r="J41" s="20">
        <f>IF(E41="","",IF(E41&gt;F41,1+N(J40),0))</f>
        <v/>
      </c>
      <c r="K41" s="20">
        <f>IF(E41="","",IF(E41&lt;F41,1+N(K40),0))</f>
        <v/>
      </c>
      <c r="L41" s="22">
        <f>IF(E41="","",TRIM(I41&amp;IF(J41&gt;=Settings!$B$7," Run above center","")&amp;IF(K41&gt;=Settings!$B$7," Run below center","")))</f>
        <v/>
      </c>
      <c r="M41" s="21">
        <f>IF(C41="","",Settings!$B$6)</f>
        <v/>
      </c>
    </row>
    <row r="42">
      <c r="A42" s="20" t="n">
        <v>38</v>
      </c>
      <c r="B42" s="27">
        <f>Settings!$B$11+7*(A42-1)</f>
        <v/>
      </c>
      <c r="C42" s="28" t="n"/>
      <c r="D42" s="28" t="n"/>
      <c r="E42" s="21">
        <f>IF(C42="","",D42/C42)</f>
        <v/>
      </c>
      <c r="F42" s="31">
        <f>IF(OR(C42="",Settings!$B$12=""),"",Settings!$B$12)</f>
        <v/>
      </c>
      <c r="G42" s="31">
        <f>IF(F42="","",F42+3*SQRT(F42*(1-F42)/C42))</f>
        <v/>
      </c>
      <c r="H42" s="31">
        <f>IF(F42="","",MAX(0,F42-3*SQRT(F42*(1-F42)/C42)))</f>
        <v/>
      </c>
      <c r="I42" s="22">
        <f>IF(E42="","",IF(E42&gt;G42,"Above limit",IF(E42&lt;H42,"Below limit","")))</f>
        <v/>
      </c>
      <c r="J42" s="20">
        <f>IF(E42="","",IF(E42&gt;F42,1+N(J41),0))</f>
        <v/>
      </c>
      <c r="K42" s="20">
        <f>IF(E42="","",IF(E42&lt;F42,1+N(K41),0))</f>
        <v/>
      </c>
      <c r="L42" s="22">
        <f>IF(E42="","",TRIM(I42&amp;IF(J42&gt;=Settings!$B$7," Run above center","")&amp;IF(K42&gt;=Settings!$B$7," Run below center","")))</f>
        <v/>
      </c>
      <c r="M42" s="21">
        <f>IF(C42="","",Settings!$B$6)</f>
        <v/>
      </c>
    </row>
    <row r="43">
      <c r="A43" s="20" t="n">
        <v>39</v>
      </c>
      <c r="B43" s="27">
        <f>Settings!$B$11+7*(A43-1)</f>
        <v/>
      </c>
      <c r="C43" s="28" t="n"/>
      <c r="D43" s="28" t="n"/>
      <c r="E43" s="21">
        <f>IF(C43="","",D43/C43)</f>
        <v/>
      </c>
      <c r="F43" s="31">
        <f>IF(OR(C43="",Settings!$B$12=""),"",Settings!$B$12)</f>
        <v/>
      </c>
      <c r="G43" s="31">
        <f>IF(F43="","",F43+3*SQRT(F43*(1-F43)/C43))</f>
        <v/>
      </c>
      <c r="H43" s="31">
        <f>IF(F43="","",MAX(0,F43-3*SQRT(F43*(1-F43)/C43)))</f>
        <v/>
      </c>
      <c r="I43" s="22">
        <f>IF(E43="","",IF(E43&gt;G43,"Above limit",IF(E43&lt;H43,"Below limit","")))</f>
        <v/>
      </c>
      <c r="J43" s="20">
        <f>IF(E43="","",IF(E43&gt;F43,1+N(J42),0))</f>
        <v/>
      </c>
      <c r="K43" s="20">
        <f>IF(E43="","",IF(E43&lt;F43,1+N(K42),0))</f>
        <v/>
      </c>
      <c r="L43" s="22">
        <f>IF(E43="","",TRIM(I43&amp;IF(J43&gt;=Settings!$B$7," Run above center","")&amp;IF(K43&gt;=Settings!$B$7," Run below center","")))</f>
        <v/>
      </c>
      <c r="M43" s="21">
        <f>IF(C43="","",Settings!$B$6)</f>
        <v/>
      </c>
    </row>
    <row r="44">
      <c r="A44" s="20" t="n">
        <v>40</v>
      </c>
      <c r="B44" s="27">
        <f>Settings!$B$11+7*(A44-1)</f>
        <v/>
      </c>
      <c r="C44" s="28" t="n"/>
      <c r="D44" s="28" t="n"/>
      <c r="E44" s="21">
        <f>IF(C44="","",D44/C44)</f>
        <v/>
      </c>
      <c r="F44" s="31">
        <f>IF(OR(C44="",Settings!$B$12=""),"",Settings!$B$12)</f>
        <v/>
      </c>
      <c r="G44" s="31">
        <f>IF(F44="","",F44+3*SQRT(F44*(1-F44)/C44))</f>
        <v/>
      </c>
      <c r="H44" s="31">
        <f>IF(F44="","",MAX(0,F44-3*SQRT(F44*(1-F44)/C44)))</f>
        <v/>
      </c>
      <c r="I44" s="22">
        <f>IF(E44="","",IF(E44&gt;G44,"Above limit",IF(E44&lt;H44,"Below limit","")))</f>
        <v/>
      </c>
      <c r="J44" s="20">
        <f>IF(E44="","",IF(E44&gt;F44,1+N(J43),0))</f>
        <v/>
      </c>
      <c r="K44" s="20">
        <f>IF(E44="","",IF(E44&lt;F44,1+N(K43),0))</f>
        <v/>
      </c>
      <c r="L44" s="22">
        <f>IF(E44="","",TRIM(I44&amp;IF(J44&gt;=Settings!$B$7," Run above center","")&amp;IF(K44&gt;=Settings!$B$7," Run below center","")))</f>
        <v/>
      </c>
      <c r="M44" s="21">
        <f>IF(C44="","",Settings!$B$6)</f>
        <v/>
      </c>
    </row>
    <row r="45">
      <c r="A45" s="20" t="n">
        <v>41</v>
      </c>
      <c r="B45" s="27">
        <f>Settings!$B$11+7*(A45-1)</f>
        <v/>
      </c>
      <c r="C45" s="28" t="n"/>
      <c r="D45" s="28" t="n"/>
      <c r="E45" s="21">
        <f>IF(C45="","",D45/C45)</f>
        <v/>
      </c>
      <c r="F45" s="31">
        <f>IF(OR(C45="",Settings!$B$12=""),"",Settings!$B$12)</f>
        <v/>
      </c>
      <c r="G45" s="31">
        <f>IF(F45="","",F45+3*SQRT(F45*(1-F45)/C45))</f>
        <v/>
      </c>
      <c r="H45" s="31">
        <f>IF(F45="","",MAX(0,F45-3*SQRT(F45*(1-F45)/C45)))</f>
        <v/>
      </c>
      <c r="I45" s="22">
        <f>IF(E45="","",IF(E45&gt;G45,"Above limit",IF(E45&lt;H45,"Below limit","")))</f>
        <v/>
      </c>
      <c r="J45" s="20">
        <f>IF(E45="","",IF(E45&gt;F45,1+N(J44),0))</f>
        <v/>
      </c>
      <c r="K45" s="20">
        <f>IF(E45="","",IF(E45&lt;F45,1+N(K44),0))</f>
        <v/>
      </c>
      <c r="L45" s="22">
        <f>IF(E45="","",TRIM(I45&amp;IF(J45&gt;=Settings!$B$7," Run above center","")&amp;IF(K45&gt;=Settings!$B$7," Run below center","")))</f>
        <v/>
      </c>
      <c r="M45" s="21">
        <f>IF(C45="","",Settings!$B$6)</f>
        <v/>
      </c>
    </row>
    <row r="46">
      <c r="A46" s="20" t="n">
        <v>42</v>
      </c>
      <c r="B46" s="27">
        <f>Settings!$B$11+7*(A46-1)</f>
        <v/>
      </c>
      <c r="C46" s="28" t="n"/>
      <c r="D46" s="28" t="n"/>
      <c r="E46" s="21">
        <f>IF(C46="","",D46/C46)</f>
        <v/>
      </c>
      <c r="F46" s="31">
        <f>IF(OR(C46="",Settings!$B$12=""),"",Settings!$B$12)</f>
        <v/>
      </c>
      <c r="G46" s="31">
        <f>IF(F46="","",F46+3*SQRT(F46*(1-F46)/C46))</f>
        <v/>
      </c>
      <c r="H46" s="31">
        <f>IF(F46="","",MAX(0,F46-3*SQRT(F46*(1-F46)/C46)))</f>
        <v/>
      </c>
      <c r="I46" s="22">
        <f>IF(E46="","",IF(E46&gt;G46,"Above limit",IF(E46&lt;H46,"Below limit","")))</f>
        <v/>
      </c>
      <c r="J46" s="20">
        <f>IF(E46="","",IF(E46&gt;F46,1+N(J45),0))</f>
        <v/>
      </c>
      <c r="K46" s="20">
        <f>IF(E46="","",IF(E46&lt;F46,1+N(K45),0))</f>
        <v/>
      </c>
      <c r="L46" s="22">
        <f>IF(E46="","",TRIM(I46&amp;IF(J46&gt;=Settings!$B$7," Run above center","")&amp;IF(K46&gt;=Settings!$B$7," Run below center","")))</f>
        <v/>
      </c>
      <c r="M46" s="21">
        <f>IF(C46="","",Settings!$B$6)</f>
        <v/>
      </c>
    </row>
    <row r="47">
      <c r="A47" s="20" t="n">
        <v>43</v>
      </c>
      <c r="B47" s="27">
        <f>Settings!$B$11+7*(A47-1)</f>
        <v/>
      </c>
      <c r="C47" s="28" t="n"/>
      <c r="D47" s="28" t="n"/>
      <c r="E47" s="21">
        <f>IF(C47="","",D47/C47)</f>
        <v/>
      </c>
      <c r="F47" s="31">
        <f>IF(OR(C47="",Settings!$B$12=""),"",Settings!$B$12)</f>
        <v/>
      </c>
      <c r="G47" s="31">
        <f>IF(F47="","",F47+3*SQRT(F47*(1-F47)/C47))</f>
        <v/>
      </c>
      <c r="H47" s="31">
        <f>IF(F47="","",MAX(0,F47-3*SQRT(F47*(1-F47)/C47)))</f>
        <v/>
      </c>
      <c r="I47" s="22">
        <f>IF(E47="","",IF(E47&gt;G47,"Above limit",IF(E47&lt;H47,"Below limit","")))</f>
        <v/>
      </c>
      <c r="J47" s="20">
        <f>IF(E47="","",IF(E47&gt;F47,1+N(J46),0))</f>
        <v/>
      </c>
      <c r="K47" s="20">
        <f>IF(E47="","",IF(E47&lt;F47,1+N(K46),0))</f>
        <v/>
      </c>
      <c r="L47" s="22">
        <f>IF(E47="","",TRIM(I47&amp;IF(J47&gt;=Settings!$B$7," Run above center","")&amp;IF(K47&gt;=Settings!$B$7," Run below center","")))</f>
        <v/>
      </c>
      <c r="M47" s="21">
        <f>IF(C47="","",Settings!$B$6)</f>
        <v/>
      </c>
    </row>
    <row r="48">
      <c r="A48" s="20" t="n">
        <v>44</v>
      </c>
      <c r="B48" s="27">
        <f>Settings!$B$11+7*(A48-1)</f>
        <v/>
      </c>
      <c r="C48" s="28" t="n"/>
      <c r="D48" s="28" t="n"/>
      <c r="E48" s="21">
        <f>IF(C48="","",D48/C48)</f>
        <v/>
      </c>
      <c r="F48" s="31">
        <f>IF(OR(C48="",Settings!$B$12=""),"",Settings!$B$12)</f>
        <v/>
      </c>
      <c r="G48" s="31">
        <f>IF(F48="","",F48+3*SQRT(F48*(1-F48)/C48))</f>
        <v/>
      </c>
      <c r="H48" s="31">
        <f>IF(F48="","",MAX(0,F48-3*SQRT(F48*(1-F48)/C48)))</f>
        <v/>
      </c>
      <c r="I48" s="22">
        <f>IF(E48="","",IF(E48&gt;G48,"Above limit",IF(E48&lt;H48,"Below limit","")))</f>
        <v/>
      </c>
      <c r="J48" s="20">
        <f>IF(E48="","",IF(E48&gt;F48,1+N(J47),0))</f>
        <v/>
      </c>
      <c r="K48" s="20">
        <f>IF(E48="","",IF(E48&lt;F48,1+N(K47),0))</f>
        <v/>
      </c>
      <c r="L48" s="22">
        <f>IF(E48="","",TRIM(I48&amp;IF(J48&gt;=Settings!$B$7," Run above center","")&amp;IF(K48&gt;=Settings!$B$7," Run below center","")))</f>
        <v/>
      </c>
      <c r="M48" s="21">
        <f>IF(C48="","",Settings!$B$6)</f>
        <v/>
      </c>
    </row>
    <row r="49">
      <c r="A49" s="20" t="n">
        <v>45</v>
      </c>
      <c r="B49" s="27">
        <f>Settings!$B$11+7*(A49-1)</f>
        <v/>
      </c>
      <c r="C49" s="28" t="n"/>
      <c r="D49" s="28" t="n"/>
      <c r="E49" s="21">
        <f>IF(C49="","",D49/C49)</f>
        <v/>
      </c>
      <c r="F49" s="31">
        <f>IF(OR(C49="",Settings!$B$12=""),"",Settings!$B$12)</f>
        <v/>
      </c>
      <c r="G49" s="31">
        <f>IF(F49="","",F49+3*SQRT(F49*(1-F49)/C49))</f>
        <v/>
      </c>
      <c r="H49" s="31">
        <f>IF(F49="","",MAX(0,F49-3*SQRT(F49*(1-F49)/C49)))</f>
        <v/>
      </c>
      <c r="I49" s="22">
        <f>IF(E49="","",IF(E49&gt;G49,"Above limit",IF(E49&lt;H49,"Below limit","")))</f>
        <v/>
      </c>
      <c r="J49" s="20">
        <f>IF(E49="","",IF(E49&gt;F49,1+N(J48),0))</f>
        <v/>
      </c>
      <c r="K49" s="20">
        <f>IF(E49="","",IF(E49&lt;F49,1+N(K48),0))</f>
        <v/>
      </c>
      <c r="L49" s="22">
        <f>IF(E49="","",TRIM(I49&amp;IF(J49&gt;=Settings!$B$7," Run above center","")&amp;IF(K49&gt;=Settings!$B$7," Run below center","")))</f>
        <v/>
      </c>
      <c r="M49" s="21">
        <f>IF(C49="","",Settings!$B$6)</f>
        <v/>
      </c>
    </row>
    <row r="50">
      <c r="A50" s="20" t="n">
        <v>46</v>
      </c>
      <c r="B50" s="27">
        <f>Settings!$B$11+7*(A50-1)</f>
        <v/>
      </c>
      <c r="C50" s="28" t="n"/>
      <c r="D50" s="28" t="n"/>
      <c r="E50" s="21">
        <f>IF(C50="","",D50/C50)</f>
        <v/>
      </c>
      <c r="F50" s="31">
        <f>IF(OR(C50="",Settings!$B$12=""),"",Settings!$B$12)</f>
        <v/>
      </c>
      <c r="G50" s="31">
        <f>IF(F50="","",F50+3*SQRT(F50*(1-F50)/C50))</f>
        <v/>
      </c>
      <c r="H50" s="31">
        <f>IF(F50="","",MAX(0,F50-3*SQRT(F50*(1-F50)/C50)))</f>
        <v/>
      </c>
      <c r="I50" s="22">
        <f>IF(E50="","",IF(E50&gt;G50,"Above limit",IF(E50&lt;H50,"Below limit","")))</f>
        <v/>
      </c>
      <c r="J50" s="20">
        <f>IF(E50="","",IF(E50&gt;F50,1+N(J49),0))</f>
        <v/>
      </c>
      <c r="K50" s="20">
        <f>IF(E50="","",IF(E50&lt;F50,1+N(K49),0))</f>
        <v/>
      </c>
      <c r="L50" s="22">
        <f>IF(E50="","",TRIM(I50&amp;IF(J50&gt;=Settings!$B$7," Run above center","")&amp;IF(K50&gt;=Settings!$B$7," Run below center","")))</f>
        <v/>
      </c>
      <c r="M50" s="21">
        <f>IF(C50="","",Settings!$B$6)</f>
        <v/>
      </c>
    </row>
    <row r="51">
      <c r="A51" s="20" t="n">
        <v>47</v>
      </c>
      <c r="B51" s="27">
        <f>Settings!$B$11+7*(A51-1)</f>
        <v/>
      </c>
      <c r="C51" s="28" t="n"/>
      <c r="D51" s="28" t="n"/>
      <c r="E51" s="21">
        <f>IF(C51="","",D51/C51)</f>
        <v/>
      </c>
      <c r="F51" s="31">
        <f>IF(OR(C51="",Settings!$B$12=""),"",Settings!$B$12)</f>
        <v/>
      </c>
      <c r="G51" s="31">
        <f>IF(F51="","",F51+3*SQRT(F51*(1-F51)/C51))</f>
        <v/>
      </c>
      <c r="H51" s="31">
        <f>IF(F51="","",MAX(0,F51-3*SQRT(F51*(1-F51)/C51)))</f>
        <v/>
      </c>
      <c r="I51" s="22">
        <f>IF(E51="","",IF(E51&gt;G51,"Above limit",IF(E51&lt;H51,"Below limit","")))</f>
        <v/>
      </c>
      <c r="J51" s="20">
        <f>IF(E51="","",IF(E51&gt;F51,1+N(J50),0))</f>
        <v/>
      </c>
      <c r="K51" s="20">
        <f>IF(E51="","",IF(E51&lt;F51,1+N(K50),0))</f>
        <v/>
      </c>
      <c r="L51" s="22">
        <f>IF(E51="","",TRIM(I51&amp;IF(J51&gt;=Settings!$B$7," Run above center","")&amp;IF(K51&gt;=Settings!$B$7," Run below center","")))</f>
        <v/>
      </c>
      <c r="M51" s="21">
        <f>IF(C51="","",Settings!$B$6)</f>
        <v/>
      </c>
    </row>
    <row r="52">
      <c r="A52" s="20" t="n">
        <v>48</v>
      </c>
      <c r="B52" s="27">
        <f>Settings!$B$11+7*(A52-1)</f>
        <v/>
      </c>
      <c r="C52" s="28" t="n"/>
      <c r="D52" s="28" t="n"/>
      <c r="E52" s="21">
        <f>IF(C52="","",D52/C52)</f>
        <v/>
      </c>
      <c r="F52" s="31">
        <f>IF(OR(C52="",Settings!$B$12=""),"",Settings!$B$12)</f>
        <v/>
      </c>
      <c r="G52" s="31">
        <f>IF(F52="","",F52+3*SQRT(F52*(1-F52)/C52))</f>
        <v/>
      </c>
      <c r="H52" s="31">
        <f>IF(F52="","",MAX(0,F52-3*SQRT(F52*(1-F52)/C52)))</f>
        <v/>
      </c>
      <c r="I52" s="22">
        <f>IF(E52="","",IF(E52&gt;G52,"Above limit",IF(E52&lt;H52,"Below limit","")))</f>
        <v/>
      </c>
      <c r="J52" s="20">
        <f>IF(E52="","",IF(E52&gt;F52,1+N(J51),0))</f>
        <v/>
      </c>
      <c r="K52" s="20">
        <f>IF(E52="","",IF(E52&lt;F52,1+N(K51),0))</f>
        <v/>
      </c>
      <c r="L52" s="22">
        <f>IF(E52="","",TRIM(I52&amp;IF(J52&gt;=Settings!$B$7," Run above center","")&amp;IF(K52&gt;=Settings!$B$7," Run below center","")))</f>
        <v/>
      </c>
      <c r="M52" s="21">
        <f>IF(C52="","",Settings!$B$6)</f>
        <v/>
      </c>
    </row>
    <row r="53">
      <c r="A53" s="20" t="n">
        <v>49</v>
      </c>
      <c r="B53" s="27">
        <f>Settings!$B$11+7*(A53-1)</f>
        <v/>
      </c>
      <c r="C53" s="28" t="n"/>
      <c r="D53" s="28" t="n"/>
      <c r="E53" s="21">
        <f>IF(C53="","",D53/C53)</f>
        <v/>
      </c>
      <c r="F53" s="31">
        <f>IF(OR(C53="",Settings!$B$12=""),"",Settings!$B$12)</f>
        <v/>
      </c>
      <c r="G53" s="31">
        <f>IF(F53="","",F53+3*SQRT(F53*(1-F53)/C53))</f>
        <v/>
      </c>
      <c r="H53" s="31">
        <f>IF(F53="","",MAX(0,F53-3*SQRT(F53*(1-F53)/C53)))</f>
        <v/>
      </c>
      <c r="I53" s="22">
        <f>IF(E53="","",IF(E53&gt;G53,"Above limit",IF(E53&lt;H53,"Below limit","")))</f>
        <v/>
      </c>
      <c r="J53" s="20">
        <f>IF(E53="","",IF(E53&gt;F53,1+N(J52),0))</f>
        <v/>
      </c>
      <c r="K53" s="20">
        <f>IF(E53="","",IF(E53&lt;F53,1+N(K52),0))</f>
        <v/>
      </c>
      <c r="L53" s="22">
        <f>IF(E53="","",TRIM(I53&amp;IF(J53&gt;=Settings!$B$7," Run above center","")&amp;IF(K53&gt;=Settings!$B$7," Run below center","")))</f>
        <v/>
      </c>
      <c r="M53" s="21">
        <f>IF(C53="","",Settings!$B$6)</f>
        <v/>
      </c>
    </row>
    <row r="54">
      <c r="A54" s="20" t="n">
        <v>50</v>
      </c>
      <c r="B54" s="27">
        <f>Settings!$B$11+7*(A54-1)</f>
        <v/>
      </c>
      <c r="C54" s="28" t="n"/>
      <c r="D54" s="28" t="n"/>
      <c r="E54" s="21">
        <f>IF(C54="","",D54/C54)</f>
        <v/>
      </c>
      <c r="F54" s="31">
        <f>IF(OR(C54="",Settings!$B$12=""),"",Settings!$B$12)</f>
        <v/>
      </c>
      <c r="G54" s="31">
        <f>IF(F54="","",F54+3*SQRT(F54*(1-F54)/C54))</f>
        <v/>
      </c>
      <c r="H54" s="31">
        <f>IF(F54="","",MAX(0,F54-3*SQRT(F54*(1-F54)/C54)))</f>
        <v/>
      </c>
      <c r="I54" s="22">
        <f>IF(E54="","",IF(E54&gt;G54,"Above limit",IF(E54&lt;H54,"Below limit","")))</f>
        <v/>
      </c>
      <c r="J54" s="20">
        <f>IF(E54="","",IF(E54&gt;F54,1+N(J53),0))</f>
        <v/>
      </c>
      <c r="K54" s="20">
        <f>IF(E54="","",IF(E54&lt;F54,1+N(K53),0))</f>
        <v/>
      </c>
      <c r="L54" s="22">
        <f>IF(E54="","",TRIM(I54&amp;IF(J54&gt;=Settings!$B$7," Run above center","")&amp;IF(K54&gt;=Settings!$B$7," Run below center","")))</f>
        <v/>
      </c>
      <c r="M54" s="21">
        <f>IF(C54="","",Settings!$B$6)</f>
        <v/>
      </c>
    </row>
    <row r="55">
      <c r="A55" s="20" t="n">
        <v>51</v>
      </c>
      <c r="B55" s="27">
        <f>Settings!$B$11+7*(A55-1)</f>
        <v/>
      </c>
      <c r="C55" s="28" t="n"/>
      <c r="D55" s="28" t="n"/>
      <c r="E55" s="21">
        <f>IF(C55="","",D55/C55)</f>
        <v/>
      </c>
      <c r="F55" s="31">
        <f>IF(OR(C55="",Settings!$B$12=""),"",Settings!$B$12)</f>
        <v/>
      </c>
      <c r="G55" s="31">
        <f>IF(F55="","",F55+3*SQRT(F55*(1-F55)/C55))</f>
        <v/>
      </c>
      <c r="H55" s="31">
        <f>IF(F55="","",MAX(0,F55-3*SQRT(F55*(1-F55)/C55)))</f>
        <v/>
      </c>
      <c r="I55" s="22">
        <f>IF(E55="","",IF(E55&gt;G55,"Above limit",IF(E55&lt;H55,"Below limit","")))</f>
        <v/>
      </c>
      <c r="J55" s="20">
        <f>IF(E55="","",IF(E55&gt;F55,1+N(J54),0))</f>
        <v/>
      </c>
      <c r="K55" s="20">
        <f>IF(E55="","",IF(E55&lt;F55,1+N(K54),0))</f>
        <v/>
      </c>
      <c r="L55" s="22">
        <f>IF(E55="","",TRIM(I55&amp;IF(J55&gt;=Settings!$B$7," Run above center","")&amp;IF(K55&gt;=Settings!$B$7," Run below center","")))</f>
        <v/>
      </c>
      <c r="M55" s="21">
        <f>IF(C55="","",Settings!$B$6)</f>
        <v/>
      </c>
    </row>
    <row r="56">
      <c r="A56" s="20" t="n">
        <v>52</v>
      </c>
      <c r="B56" s="27">
        <f>Settings!$B$11+7*(A56-1)</f>
        <v/>
      </c>
      <c r="C56" s="28" t="n"/>
      <c r="D56" s="28" t="n"/>
      <c r="E56" s="21">
        <f>IF(C56="","",D56/C56)</f>
        <v/>
      </c>
      <c r="F56" s="31">
        <f>IF(OR(C56="",Settings!$B$12=""),"",Settings!$B$12)</f>
        <v/>
      </c>
      <c r="G56" s="31">
        <f>IF(F56="","",F56+3*SQRT(F56*(1-F56)/C56))</f>
        <v/>
      </c>
      <c r="H56" s="31">
        <f>IF(F56="","",MAX(0,F56-3*SQRT(F56*(1-F56)/C56)))</f>
        <v/>
      </c>
      <c r="I56" s="22">
        <f>IF(E56="","",IF(E56&gt;G56,"Above limit",IF(E56&lt;H56,"Below limit","")))</f>
        <v/>
      </c>
      <c r="J56" s="20">
        <f>IF(E56="","",IF(E56&gt;F56,1+N(J55),0))</f>
        <v/>
      </c>
      <c r="K56" s="20">
        <f>IF(E56="","",IF(E56&lt;F56,1+N(K55),0))</f>
        <v/>
      </c>
      <c r="L56" s="22">
        <f>IF(E56="","",TRIM(I56&amp;IF(J56&gt;=Settings!$B$7," Run above center","")&amp;IF(K56&gt;=Settings!$B$7," Run below center","")))</f>
        <v/>
      </c>
      <c r="M56" s="21">
        <f>IF(C56="","",Settings!$B$6)</f>
        <v/>
      </c>
    </row>
    <row r="57">
      <c r="A57" s="20" t="n">
        <v>53</v>
      </c>
      <c r="B57" s="27">
        <f>Settings!$B$11+7*(A57-1)</f>
        <v/>
      </c>
      <c r="C57" s="28" t="n"/>
      <c r="D57" s="28" t="n"/>
      <c r="E57" s="21">
        <f>IF(C57="","",D57/C57)</f>
        <v/>
      </c>
      <c r="F57" s="31">
        <f>IF(OR(C57="",Settings!$B$12=""),"",Settings!$B$12)</f>
        <v/>
      </c>
      <c r="G57" s="31">
        <f>IF(F57="","",F57+3*SQRT(F57*(1-F57)/C57))</f>
        <v/>
      </c>
      <c r="H57" s="31">
        <f>IF(F57="","",MAX(0,F57-3*SQRT(F57*(1-F57)/C57)))</f>
        <v/>
      </c>
      <c r="I57" s="22">
        <f>IF(E57="","",IF(E57&gt;G57,"Above limit",IF(E57&lt;H57,"Below limit","")))</f>
        <v/>
      </c>
      <c r="J57" s="20">
        <f>IF(E57="","",IF(E57&gt;F57,1+N(J56),0))</f>
        <v/>
      </c>
      <c r="K57" s="20">
        <f>IF(E57="","",IF(E57&lt;F57,1+N(K56),0))</f>
        <v/>
      </c>
      <c r="L57" s="22">
        <f>IF(E57="","",TRIM(I57&amp;IF(J57&gt;=Settings!$B$7," Run above center","")&amp;IF(K57&gt;=Settings!$B$7," Run below center","")))</f>
        <v/>
      </c>
      <c r="M57" s="21">
        <f>IF(C57="","",Settings!$B$6)</f>
        <v/>
      </c>
    </row>
    <row r="58">
      <c r="A58" s="20" t="n">
        <v>54</v>
      </c>
      <c r="B58" s="27">
        <f>Settings!$B$11+7*(A58-1)</f>
        <v/>
      </c>
      <c r="C58" s="28" t="n"/>
      <c r="D58" s="28" t="n"/>
      <c r="E58" s="21">
        <f>IF(C58="","",D58/C58)</f>
        <v/>
      </c>
      <c r="F58" s="31">
        <f>IF(OR(C58="",Settings!$B$12=""),"",Settings!$B$12)</f>
        <v/>
      </c>
      <c r="G58" s="31">
        <f>IF(F58="","",F58+3*SQRT(F58*(1-F58)/C58))</f>
        <v/>
      </c>
      <c r="H58" s="31">
        <f>IF(F58="","",MAX(0,F58-3*SQRT(F58*(1-F58)/C58)))</f>
        <v/>
      </c>
      <c r="I58" s="22">
        <f>IF(E58="","",IF(E58&gt;G58,"Above limit",IF(E58&lt;H58,"Below limit","")))</f>
        <v/>
      </c>
      <c r="J58" s="20">
        <f>IF(E58="","",IF(E58&gt;F58,1+N(J57),0))</f>
        <v/>
      </c>
      <c r="K58" s="20">
        <f>IF(E58="","",IF(E58&lt;F58,1+N(K57),0))</f>
        <v/>
      </c>
      <c r="L58" s="22">
        <f>IF(E58="","",TRIM(I58&amp;IF(J58&gt;=Settings!$B$7," Run above center","")&amp;IF(K58&gt;=Settings!$B$7," Run below center","")))</f>
        <v/>
      </c>
      <c r="M58" s="21">
        <f>IF(C58="","",Settings!$B$6)</f>
        <v/>
      </c>
    </row>
    <row r="59">
      <c r="A59" s="20" t="n">
        <v>55</v>
      </c>
      <c r="B59" s="27">
        <f>Settings!$B$11+7*(A59-1)</f>
        <v/>
      </c>
      <c r="C59" s="28" t="n"/>
      <c r="D59" s="28" t="n"/>
      <c r="E59" s="21">
        <f>IF(C59="","",D59/C59)</f>
        <v/>
      </c>
      <c r="F59" s="31">
        <f>IF(OR(C59="",Settings!$B$12=""),"",Settings!$B$12)</f>
        <v/>
      </c>
      <c r="G59" s="31">
        <f>IF(F59="","",F59+3*SQRT(F59*(1-F59)/C59))</f>
        <v/>
      </c>
      <c r="H59" s="31">
        <f>IF(F59="","",MAX(0,F59-3*SQRT(F59*(1-F59)/C59)))</f>
        <v/>
      </c>
      <c r="I59" s="22">
        <f>IF(E59="","",IF(E59&gt;G59,"Above limit",IF(E59&lt;H59,"Below limit","")))</f>
        <v/>
      </c>
      <c r="J59" s="20">
        <f>IF(E59="","",IF(E59&gt;F59,1+N(J58),0))</f>
        <v/>
      </c>
      <c r="K59" s="20">
        <f>IF(E59="","",IF(E59&lt;F59,1+N(K58),0))</f>
        <v/>
      </c>
      <c r="L59" s="22">
        <f>IF(E59="","",TRIM(I59&amp;IF(J59&gt;=Settings!$B$7," Run above center","")&amp;IF(K59&gt;=Settings!$B$7," Run below center","")))</f>
        <v/>
      </c>
      <c r="M59" s="21">
        <f>IF(C59="","",Settings!$B$6)</f>
        <v/>
      </c>
    </row>
    <row r="60">
      <c r="A60" s="20" t="n">
        <v>56</v>
      </c>
      <c r="B60" s="27">
        <f>Settings!$B$11+7*(A60-1)</f>
        <v/>
      </c>
      <c r="C60" s="28" t="n"/>
      <c r="D60" s="28" t="n"/>
      <c r="E60" s="21">
        <f>IF(C60="","",D60/C60)</f>
        <v/>
      </c>
      <c r="F60" s="31">
        <f>IF(OR(C60="",Settings!$B$12=""),"",Settings!$B$12)</f>
        <v/>
      </c>
      <c r="G60" s="31">
        <f>IF(F60="","",F60+3*SQRT(F60*(1-F60)/C60))</f>
        <v/>
      </c>
      <c r="H60" s="31">
        <f>IF(F60="","",MAX(0,F60-3*SQRT(F60*(1-F60)/C60)))</f>
        <v/>
      </c>
      <c r="I60" s="22">
        <f>IF(E60="","",IF(E60&gt;G60,"Above limit",IF(E60&lt;H60,"Below limit","")))</f>
        <v/>
      </c>
      <c r="J60" s="20">
        <f>IF(E60="","",IF(E60&gt;F60,1+N(J59),0))</f>
        <v/>
      </c>
      <c r="K60" s="20">
        <f>IF(E60="","",IF(E60&lt;F60,1+N(K59),0))</f>
        <v/>
      </c>
      <c r="L60" s="22">
        <f>IF(E60="","",TRIM(I60&amp;IF(J60&gt;=Settings!$B$7," Run above center","")&amp;IF(K60&gt;=Settings!$B$7," Run below center","")))</f>
        <v/>
      </c>
      <c r="M60" s="21">
        <f>IF(C60="","",Settings!$B$6)</f>
        <v/>
      </c>
    </row>
    <row r="61">
      <c r="A61" s="20" t="n">
        <v>57</v>
      </c>
      <c r="B61" s="27">
        <f>Settings!$B$11+7*(A61-1)</f>
        <v/>
      </c>
      <c r="C61" s="28" t="n"/>
      <c r="D61" s="28" t="n"/>
      <c r="E61" s="21">
        <f>IF(C61="","",D61/C61)</f>
        <v/>
      </c>
      <c r="F61" s="31">
        <f>IF(OR(C61="",Settings!$B$12=""),"",Settings!$B$12)</f>
        <v/>
      </c>
      <c r="G61" s="31">
        <f>IF(F61="","",F61+3*SQRT(F61*(1-F61)/C61))</f>
        <v/>
      </c>
      <c r="H61" s="31">
        <f>IF(F61="","",MAX(0,F61-3*SQRT(F61*(1-F61)/C61)))</f>
        <v/>
      </c>
      <c r="I61" s="22">
        <f>IF(E61="","",IF(E61&gt;G61,"Above limit",IF(E61&lt;H61,"Below limit","")))</f>
        <v/>
      </c>
      <c r="J61" s="20">
        <f>IF(E61="","",IF(E61&gt;F61,1+N(J60),0))</f>
        <v/>
      </c>
      <c r="K61" s="20">
        <f>IF(E61="","",IF(E61&lt;F61,1+N(K60),0))</f>
        <v/>
      </c>
      <c r="L61" s="22">
        <f>IF(E61="","",TRIM(I61&amp;IF(J61&gt;=Settings!$B$7," Run above center","")&amp;IF(K61&gt;=Settings!$B$7," Run below center","")))</f>
        <v/>
      </c>
      <c r="M61" s="21">
        <f>IF(C61="","",Settings!$B$6)</f>
        <v/>
      </c>
    </row>
    <row r="62">
      <c r="A62" s="20" t="n">
        <v>58</v>
      </c>
      <c r="B62" s="27">
        <f>Settings!$B$11+7*(A62-1)</f>
        <v/>
      </c>
      <c r="C62" s="28" t="n"/>
      <c r="D62" s="28" t="n"/>
      <c r="E62" s="21">
        <f>IF(C62="","",D62/C62)</f>
        <v/>
      </c>
      <c r="F62" s="31">
        <f>IF(OR(C62="",Settings!$B$12=""),"",Settings!$B$12)</f>
        <v/>
      </c>
      <c r="G62" s="31">
        <f>IF(F62="","",F62+3*SQRT(F62*(1-F62)/C62))</f>
        <v/>
      </c>
      <c r="H62" s="31">
        <f>IF(F62="","",MAX(0,F62-3*SQRT(F62*(1-F62)/C62)))</f>
        <v/>
      </c>
      <c r="I62" s="22">
        <f>IF(E62="","",IF(E62&gt;G62,"Above limit",IF(E62&lt;H62,"Below limit","")))</f>
        <v/>
      </c>
      <c r="J62" s="20">
        <f>IF(E62="","",IF(E62&gt;F62,1+N(J61),0))</f>
        <v/>
      </c>
      <c r="K62" s="20">
        <f>IF(E62="","",IF(E62&lt;F62,1+N(K61),0))</f>
        <v/>
      </c>
      <c r="L62" s="22">
        <f>IF(E62="","",TRIM(I62&amp;IF(J62&gt;=Settings!$B$7," Run above center","")&amp;IF(K62&gt;=Settings!$B$7," Run below center","")))</f>
        <v/>
      </c>
      <c r="M62" s="21">
        <f>IF(C62="","",Settings!$B$6)</f>
        <v/>
      </c>
    </row>
    <row r="63">
      <c r="A63" s="20" t="n">
        <v>59</v>
      </c>
      <c r="B63" s="27">
        <f>Settings!$B$11+7*(A63-1)</f>
        <v/>
      </c>
      <c r="C63" s="28" t="n"/>
      <c r="D63" s="28" t="n"/>
      <c r="E63" s="21">
        <f>IF(C63="","",D63/C63)</f>
        <v/>
      </c>
      <c r="F63" s="31">
        <f>IF(OR(C63="",Settings!$B$12=""),"",Settings!$B$12)</f>
        <v/>
      </c>
      <c r="G63" s="31">
        <f>IF(F63="","",F63+3*SQRT(F63*(1-F63)/C63))</f>
        <v/>
      </c>
      <c r="H63" s="31">
        <f>IF(F63="","",MAX(0,F63-3*SQRT(F63*(1-F63)/C63)))</f>
        <v/>
      </c>
      <c r="I63" s="22">
        <f>IF(E63="","",IF(E63&gt;G63,"Above limit",IF(E63&lt;H63,"Below limit","")))</f>
        <v/>
      </c>
      <c r="J63" s="20">
        <f>IF(E63="","",IF(E63&gt;F63,1+N(J62),0))</f>
        <v/>
      </c>
      <c r="K63" s="20">
        <f>IF(E63="","",IF(E63&lt;F63,1+N(K62),0))</f>
        <v/>
      </c>
      <c r="L63" s="22">
        <f>IF(E63="","",TRIM(I63&amp;IF(J63&gt;=Settings!$B$7," Run above center","")&amp;IF(K63&gt;=Settings!$B$7," Run below center","")))</f>
        <v/>
      </c>
      <c r="M63" s="21">
        <f>IF(C63="","",Settings!$B$6)</f>
        <v/>
      </c>
    </row>
    <row r="64">
      <c r="A64" s="20" t="n">
        <v>60</v>
      </c>
      <c r="B64" s="27">
        <f>Settings!$B$11+7*(A64-1)</f>
        <v/>
      </c>
      <c r="C64" s="28" t="n"/>
      <c r="D64" s="28" t="n"/>
      <c r="E64" s="21">
        <f>IF(C64="","",D64/C64)</f>
        <v/>
      </c>
      <c r="F64" s="31">
        <f>IF(OR(C64="",Settings!$B$12=""),"",Settings!$B$12)</f>
        <v/>
      </c>
      <c r="G64" s="31">
        <f>IF(F64="","",F64+3*SQRT(F64*(1-F64)/C64))</f>
        <v/>
      </c>
      <c r="H64" s="31">
        <f>IF(F64="","",MAX(0,F64-3*SQRT(F64*(1-F64)/C64)))</f>
        <v/>
      </c>
      <c r="I64" s="22">
        <f>IF(E64="","",IF(E64&gt;G64,"Above limit",IF(E64&lt;H64,"Below limit","")))</f>
        <v/>
      </c>
      <c r="J64" s="20">
        <f>IF(E64="","",IF(E64&gt;F64,1+N(J63),0))</f>
        <v/>
      </c>
      <c r="K64" s="20">
        <f>IF(E64="","",IF(E64&lt;F64,1+N(K63),0))</f>
        <v/>
      </c>
      <c r="L64" s="22">
        <f>IF(E64="","",TRIM(I64&amp;IF(J64&gt;=Settings!$B$7," Run above center","")&amp;IF(K64&gt;=Settings!$B$7," Run below center","")))</f>
        <v/>
      </c>
      <c r="M64" s="21">
        <f>IF(C64="","",Settings!$B$6)</f>
        <v/>
      </c>
    </row>
  </sheetData>
  <conditionalFormatting sqref="L5:L64">
    <cfRule type="expression" priority="1" dxfId="0">
      <formula>LEN(L5)&gt;0</formula>
    </cfRule>
  </conditionalFormatting>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44"/>
  <sheetViews>
    <sheetView workbookViewId="0">
      <pane ySplit="4" topLeftCell="A5" activePane="bottomLeft" state="frozen"/>
      <selection pane="bottomLeft" activeCell="A1" sqref="A1"/>
    </sheetView>
  </sheetViews>
  <sheetFormatPr baseColWidth="8" defaultRowHeight="15"/>
  <cols>
    <col width="13" customWidth="1" min="1" max="1"/>
    <col width="16" customWidth="1" min="2" max="2"/>
    <col width="30" customWidth="1" min="3" max="3"/>
    <col width="36" customWidth="1" min="4" max="4"/>
    <col width="18" customWidth="1" min="5" max="5"/>
    <col width="44" customWidth="1" min="6" max="6"/>
    <col width="18" customWidth="1" min="7" max="7"/>
    <col width="12" customWidth="1" min="8" max="8"/>
    <col width="10" customWidth="1" min="9" max="9"/>
    <col width="12" customWidth="1" min="10" max="10"/>
  </cols>
  <sheetData>
    <row r="1">
      <c r="A1" s="1" t="inlineStr">
        <is>
          <t>REVIEW LOG</t>
        </is>
      </c>
    </row>
    <row r="2">
      <c r="A2" s="2" t="inlineStr">
        <is>
          <t>One row per monitoring review. Record the decision and the actions. Examples are placeholders.</t>
        </is>
      </c>
    </row>
    <row r="4" ht="32" customHeight="1">
      <c r="A4" s="12" t="inlineStr">
        <is>
          <t>Review date</t>
        </is>
      </c>
      <c r="B4" s="12" t="inlineStr">
        <is>
          <t>Period covered</t>
        </is>
      </c>
      <c r="C4" s="12" t="inlineStr">
        <is>
          <t>Who attended (roles)</t>
        </is>
      </c>
      <c r="D4" s="12" t="inlineStr">
        <is>
          <t>Signals seen</t>
        </is>
      </c>
      <c r="E4" s="12" t="inlineStr">
        <is>
          <t>Decision</t>
        </is>
      </c>
      <c r="F4" s="12" t="inlineStr">
        <is>
          <t>Actions agreed</t>
        </is>
      </c>
      <c r="G4" s="12" t="inlineStr">
        <is>
          <t>Action owner (role)</t>
        </is>
      </c>
      <c r="H4" s="12" t="inlineStr">
        <is>
          <t>Due date</t>
        </is>
      </c>
      <c r="I4" s="12" t="inlineStr">
        <is>
          <t>Status</t>
        </is>
      </c>
      <c r="J4" s="12" t="inlineStr">
        <is>
          <t>Check</t>
        </is>
      </c>
    </row>
    <row r="5">
      <c r="A5" s="26" t="n">
        <v>46254</v>
      </c>
      <c r="B5" s="24" t="inlineStr">
        <is>
          <t>Weeks 6 to 9</t>
        </is>
      </c>
      <c r="C5" s="24" t="inlineStr">
        <is>
          <t>Use owner; quality lead; supervisor</t>
        </is>
      </c>
      <c r="D5" s="24" t="inlineStr">
        <is>
          <t>None</t>
        </is>
      </c>
      <c r="E5" s="23" t="inlineStr">
        <is>
          <t>Continue</t>
        </is>
      </c>
      <c r="F5" s="24" t="inlineStr">
        <is>
          <t>Keep weekly sampling at 120 items</t>
        </is>
      </c>
      <c r="G5" s="24" t="inlineStr">
        <is>
          <t>Use owner</t>
        </is>
      </c>
      <c r="H5" s="26" t="n">
        <v>46266</v>
      </c>
      <c r="I5" s="23" t="inlineStr">
        <is>
          <t>Done</t>
        </is>
      </c>
      <c r="J5" s="22">
        <f>IF(OR(F5="",H5=""),"",IF(I5="Done","Done",IF(H5&lt;Settings!$B$10,"Overdue","Open")))</f>
        <v/>
      </c>
    </row>
    <row r="6">
      <c r="A6" s="26" t="n">
        <v>46283</v>
      </c>
      <c r="B6" s="24" t="inlineStr">
        <is>
          <t>Weeks 10 to 13</t>
        </is>
      </c>
      <c r="C6" s="24" t="inlineStr">
        <is>
          <t>Use owner; quality lead; vendor contact</t>
        </is>
      </c>
      <c r="D6" s="24" t="inlineStr">
        <is>
          <t>Vendor model update found in release notes (week 11)</t>
        </is>
      </c>
      <c r="E6" s="23" t="inlineStr">
        <is>
          <t>Re-validate</t>
        </is>
      </c>
      <c r="F6" s="24" t="inlineStr">
        <is>
          <t>Re-run the golden test set; ask the vendor for change notices</t>
        </is>
      </c>
      <c r="G6" s="24" t="inlineStr">
        <is>
          <t>Quality lead</t>
        </is>
      </c>
      <c r="H6" s="26" t="n">
        <v>46296</v>
      </c>
      <c r="I6" s="23" t="inlineStr">
        <is>
          <t>Done</t>
        </is>
      </c>
      <c r="J6" s="22">
        <f>IF(OR(F6="",H6=""),"",IF(I6="Done","Done",IF(H6&lt;Settings!$B$10,"Overdue","Open")))</f>
        <v/>
      </c>
    </row>
    <row r="7">
      <c r="A7" s="26" t="n">
        <v>46312</v>
      </c>
      <c r="B7" s="24" t="inlineStr">
        <is>
          <t>Weeks 17 to 20</t>
        </is>
      </c>
      <c r="C7" s="24" t="inlineStr">
        <is>
          <t>Use owner; quality lead; supervisor; IT</t>
        </is>
      </c>
      <c r="D7" s="24" t="inlineStr">
        <is>
          <t>Run signal in week 18; point above the limit in week 20</t>
        </is>
      </c>
      <c r="E7" s="23" t="inlineStr">
        <is>
          <t>Raise sampling</t>
        </is>
      </c>
      <c r="F7" s="24" t="inlineStr">
        <is>
          <t>Raise the sample to 200 a week; step autonomy down to level 2 until the cause is found</t>
        </is>
      </c>
      <c r="G7" s="24" t="inlineStr">
        <is>
          <t>Use owner</t>
        </is>
      </c>
      <c r="H7" s="26" t="n">
        <v>46323</v>
      </c>
      <c r="I7" s="23" t="inlineStr">
        <is>
          <t>Open</t>
        </is>
      </c>
      <c r="J7" s="22">
        <f>IF(OR(F7="",H7=""),"",IF(I7="Done","Done",IF(H7&lt;Settings!$B$10,"Overdue","Open")))</f>
        <v/>
      </c>
    </row>
    <row r="8">
      <c r="A8" s="26" t="n"/>
      <c r="B8" s="24" t="n"/>
      <c r="C8" s="24" t="n"/>
      <c r="D8" s="24" t="n"/>
      <c r="E8" s="23" t="n"/>
      <c r="F8" s="24" t="n"/>
      <c r="G8" s="24" t="n"/>
      <c r="H8" s="26" t="n"/>
      <c r="I8" s="23" t="n"/>
      <c r="J8" s="22">
        <f>IF(OR(F8="",H8=""),"",IF(I8="Done","Done",IF(H8&lt;Settings!$B$10,"Overdue","Open")))</f>
        <v/>
      </c>
    </row>
    <row r="9">
      <c r="A9" s="26" t="n"/>
      <c r="B9" s="24" t="n"/>
      <c r="C9" s="24" t="n"/>
      <c r="D9" s="24" t="n"/>
      <c r="E9" s="23" t="n"/>
      <c r="F9" s="24" t="n"/>
      <c r="G9" s="24" t="n"/>
      <c r="H9" s="26" t="n"/>
      <c r="I9" s="23" t="n"/>
      <c r="J9" s="22">
        <f>IF(OR(F9="",H9=""),"",IF(I9="Done","Done",IF(H9&lt;Settings!$B$10,"Overdue","Open")))</f>
        <v/>
      </c>
    </row>
    <row r="10">
      <c r="A10" s="26" t="n"/>
      <c r="B10" s="24" t="n"/>
      <c r="C10" s="24" t="n"/>
      <c r="D10" s="24" t="n"/>
      <c r="E10" s="23" t="n"/>
      <c r="F10" s="24" t="n"/>
      <c r="G10" s="24" t="n"/>
      <c r="H10" s="26" t="n"/>
      <c r="I10" s="23" t="n"/>
      <c r="J10" s="22">
        <f>IF(OR(F10="",H10=""),"",IF(I10="Done","Done",IF(H10&lt;Settings!$B$10,"Overdue","Open")))</f>
        <v/>
      </c>
    </row>
    <row r="11">
      <c r="A11" s="26" t="n"/>
      <c r="B11" s="24" t="n"/>
      <c r="C11" s="24" t="n"/>
      <c r="D11" s="24" t="n"/>
      <c r="E11" s="23" t="n"/>
      <c r="F11" s="24" t="n"/>
      <c r="G11" s="24" t="n"/>
      <c r="H11" s="26" t="n"/>
      <c r="I11" s="23" t="n"/>
      <c r="J11" s="22">
        <f>IF(OR(F11="",H11=""),"",IF(I11="Done","Done",IF(H11&lt;Settings!$B$10,"Overdue","Open")))</f>
        <v/>
      </c>
    </row>
    <row r="12">
      <c r="A12" s="26" t="n"/>
      <c r="B12" s="24" t="n"/>
      <c r="C12" s="24" t="n"/>
      <c r="D12" s="24" t="n"/>
      <c r="E12" s="23" t="n"/>
      <c r="F12" s="24" t="n"/>
      <c r="G12" s="24" t="n"/>
      <c r="H12" s="26" t="n"/>
      <c r="I12" s="23" t="n"/>
      <c r="J12" s="22">
        <f>IF(OR(F12="",H12=""),"",IF(I12="Done","Done",IF(H12&lt;Settings!$B$10,"Overdue","Open")))</f>
        <v/>
      </c>
    </row>
    <row r="13">
      <c r="A13" s="26" t="n"/>
      <c r="B13" s="24" t="n"/>
      <c r="C13" s="24" t="n"/>
      <c r="D13" s="24" t="n"/>
      <c r="E13" s="23" t="n"/>
      <c r="F13" s="24" t="n"/>
      <c r="G13" s="24" t="n"/>
      <c r="H13" s="26" t="n"/>
      <c r="I13" s="23" t="n"/>
      <c r="J13" s="22">
        <f>IF(OR(F13="",H13=""),"",IF(I13="Done","Done",IF(H13&lt;Settings!$B$10,"Overdue","Open")))</f>
        <v/>
      </c>
    </row>
    <row r="14">
      <c r="A14" s="26" t="n"/>
      <c r="B14" s="24" t="n"/>
      <c r="C14" s="24" t="n"/>
      <c r="D14" s="24" t="n"/>
      <c r="E14" s="23" t="n"/>
      <c r="F14" s="24" t="n"/>
      <c r="G14" s="24" t="n"/>
      <c r="H14" s="26" t="n"/>
      <c r="I14" s="23" t="n"/>
      <c r="J14" s="22">
        <f>IF(OR(F14="",H14=""),"",IF(I14="Done","Done",IF(H14&lt;Settings!$B$10,"Overdue","Open")))</f>
        <v/>
      </c>
    </row>
    <row r="15">
      <c r="A15" s="26" t="n"/>
      <c r="B15" s="24" t="n"/>
      <c r="C15" s="24" t="n"/>
      <c r="D15" s="24" t="n"/>
      <c r="E15" s="23" t="n"/>
      <c r="F15" s="24" t="n"/>
      <c r="G15" s="24" t="n"/>
      <c r="H15" s="26" t="n"/>
      <c r="I15" s="23" t="n"/>
      <c r="J15" s="22">
        <f>IF(OR(F15="",H15=""),"",IF(I15="Done","Done",IF(H15&lt;Settings!$B$10,"Overdue","Open")))</f>
        <v/>
      </c>
    </row>
    <row r="16">
      <c r="A16" s="26" t="n"/>
      <c r="B16" s="24" t="n"/>
      <c r="C16" s="24" t="n"/>
      <c r="D16" s="24" t="n"/>
      <c r="E16" s="23" t="n"/>
      <c r="F16" s="24" t="n"/>
      <c r="G16" s="24" t="n"/>
      <c r="H16" s="26" t="n"/>
      <c r="I16" s="23" t="n"/>
      <c r="J16" s="22">
        <f>IF(OR(F16="",H16=""),"",IF(I16="Done","Done",IF(H16&lt;Settings!$B$10,"Overdue","Open")))</f>
        <v/>
      </c>
    </row>
    <row r="17">
      <c r="A17" s="26" t="n"/>
      <c r="B17" s="24" t="n"/>
      <c r="C17" s="24" t="n"/>
      <c r="D17" s="24" t="n"/>
      <c r="E17" s="23" t="n"/>
      <c r="F17" s="24" t="n"/>
      <c r="G17" s="24" t="n"/>
      <c r="H17" s="26" t="n"/>
      <c r="I17" s="23" t="n"/>
      <c r="J17" s="22">
        <f>IF(OR(F17="",H17=""),"",IF(I17="Done","Done",IF(H17&lt;Settings!$B$10,"Overdue","Open")))</f>
        <v/>
      </c>
    </row>
    <row r="18">
      <c r="A18" s="26" t="n"/>
      <c r="B18" s="24" t="n"/>
      <c r="C18" s="24" t="n"/>
      <c r="D18" s="24" t="n"/>
      <c r="E18" s="23" t="n"/>
      <c r="F18" s="24" t="n"/>
      <c r="G18" s="24" t="n"/>
      <c r="H18" s="26" t="n"/>
      <c r="I18" s="23" t="n"/>
      <c r="J18" s="22">
        <f>IF(OR(F18="",H18=""),"",IF(I18="Done","Done",IF(H18&lt;Settings!$B$10,"Overdue","Open")))</f>
        <v/>
      </c>
    </row>
    <row r="19">
      <c r="A19" s="26" t="n"/>
      <c r="B19" s="24" t="n"/>
      <c r="C19" s="24" t="n"/>
      <c r="D19" s="24" t="n"/>
      <c r="E19" s="23" t="n"/>
      <c r="F19" s="24" t="n"/>
      <c r="G19" s="24" t="n"/>
      <c r="H19" s="26" t="n"/>
      <c r="I19" s="23" t="n"/>
      <c r="J19" s="22">
        <f>IF(OR(F19="",H19=""),"",IF(I19="Done","Done",IF(H19&lt;Settings!$B$10,"Overdue","Open")))</f>
        <v/>
      </c>
    </row>
    <row r="20">
      <c r="A20" s="26" t="n"/>
      <c r="B20" s="24" t="n"/>
      <c r="C20" s="24" t="n"/>
      <c r="D20" s="24" t="n"/>
      <c r="E20" s="23" t="n"/>
      <c r="F20" s="24" t="n"/>
      <c r="G20" s="24" t="n"/>
      <c r="H20" s="26" t="n"/>
      <c r="I20" s="23" t="n"/>
      <c r="J20" s="22">
        <f>IF(OR(F20="",H20=""),"",IF(I20="Done","Done",IF(H20&lt;Settings!$B$10,"Overdue","Open")))</f>
        <v/>
      </c>
    </row>
    <row r="21">
      <c r="A21" s="26" t="n"/>
      <c r="B21" s="24" t="n"/>
      <c r="C21" s="24" t="n"/>
      <c r="D21" s="24" t="n"/>
      <c r="E21" s="23" t="n"/>
      <c r="F21" s="24" t="n"/>
      <c r="G21" s="24" t="n"/>
      <c r="H21" s="26" t="n"/>
      <c r="I21" s="23" t="n"/>
      <c r="J21" s="22">
        <f>IF(OR(F21="",H21=""),"",IF(I21="Done","Done",IF(H21&lt;Settings!$B$10,"Overdue","Open")))</f>
        <v/>
      </c>
    </row>
    <row r="22">
      <c r="A22" s="26" t="n"/>
      <c r="B22" s="24" t="n"/>
      <c r="C22" s="24" t="n"/>
      <c r="D22" s="24" t="n"/>
      <c r="E22" s="23" t="n"/>
      <c r="F22" s="24" t="n"/>
      <c r="G22" s="24" t="n"/>
      <c r="H22" s="26" t="n"/>
      <c r="I22" s="23" t="n"/>
      <c r="J22" s="22">
        <f>IF(OR(F22="",H22=""),"",IF(I22="Done","Done",IF(H22&lt;Settings!$B$10,"Overdue","Open")))</f>
        <v/>
      </c>
    </row>
    <row r="23">
      <c r="A23" s="26" t="n"/>
      <c r="B23" s="24" t="n"/>
      <c r="C23" s="24" t="n"/>
      <c r="D23" s="24" t="n"/>
      <c r="E23" s="23" t="n"/>
      <c r="F23" s="24" t="n"/>
      <c r="G23" s="24" t="n"/>
      <c r="H23" s="26" t="n"/>
      <c r="I23" s="23" t="n"/>
      <c r="J23" s="22">
        <f>IF(OR(F23="",H23=""),"",IF(I23="Done","Done",IF(H23&lt;Settings!$B$10,"Overdue","Open")))</f>
        <v/>
      </c>
    </row>
    <row r="24">
      <c r="A24" s="26" t="n"/>
      <c r="B24" s="24" t="n"/>
      <c r="C24" s="24" t="n"/>
      <c r="D24" s="24" t="n"/>
      <c r="E24" s="23" t="n"/>
      <c r="F24" s="24" t="n"/>
      <c r="G24" s="24" t="n"/>
      <c r="H24" s="26" t="n"/>
      <c r="I24" s="23" t="n"/>
      <c r="J24" s="22">
        <f>IF(OR(F24="",H24=""),"",IF(I24="Done","Done",IF(H24&lt;Settings!$B$10,"Overdue","Open")))</f>
        <v/>
      </c>
    </row>
    <row r="25">
      <c r="A25" s="26" t="n"/>
      <c r="B25" s="24" t="n"/>
      <c r="C25" s="24" t="n"/>
      <c r="D25" s="24" t="n"/>
      <c r="E25" s="23" t="n"/>
      <c r="F25" s="24" t="n"/>
      <c r="G25" s="24" t="n"/>
      <c r="H25" s="26" t="n"/>
      <c r="I25" s="23" t="n"/>
      <c r="J25" s="22">
        <f>IF(OR(F25="",H25=""),"",IF(I25="Done","Done",IF(H25&lt;Settings!$B$10,"Overdue","Open")))</f>
        <v/>
      </c>
    </row>
    <row r="26">
      <c r="A26" s="26" t="n"/>
      <c r="B26" s="24" t="n"/>
      <c r="C26" s="24" t="n"/>
      <c r="D26" s="24" t="n"/>
      <c r="E26" s="23" t="n"/>
      <c r="F26" s="24" t="n"/>
      <c r="G26" s="24" t="n"/>
      <c r="H26" s="26" t="n"/>
      <c r="I26" s="23" t="n"/>
      <c r="J26" s="22">
        <f>IF(OR(F26="",H26=""),"",IF(I26="Done","Done",IF(H26&lt;Settings!$B$10,"Overdue","Open")))</f>
        <v/>
      </c>
    </row>
    <row r="27">
      <c r="A27" s="26" t="n"/>
      <c r="B27" s="24" t="n"/>
      <c r="C27" s="24" t="n"/>
      <c r="D27" s="24" t="n"/>
      <c r="E27" s="23" t="n"/>
      <c r="F27" s="24" t="n"/>
      <c r="G27" s="24" t="n"/>
      <c r="H27" s="26" t="n"/>
      <c r="I27" s="23" t="n"/>
      <c r="J27" s="22">
        <f>IF(OR(F27="",H27=""),"",IF(I27="Done","Done",IF(H27&lt;Settings!$B$10,"Overdue","Open")))</f>
        <v/>
      </c>
    </row>
    <row r="28">
      <c r="A28" s="26" t="n"/>
      <c r="B28" s="24" t="n"/>
      <c r="C28" s="24" t="n"/>
      <c r="D28" s="24" t="n"/>
      <c r="E28" s="23" t="n"/>
      <c r="F28" s="24" t="n"/>
      <c r="G28" s="24" t="n"/>
      <c r="H28" s="26" t="n"/>
      <c r="I28" s="23" t="n"/>
      <c r="J28" s="22">
        <f>IF(OR(F28="",H28=""),"",IF(I28="Done","Done",IF(H28&lt;Settings!$B$10,"Overdue","Open")))</f>
        <v/>
      </c>
    </row>
    <row r="29">
      <c r="A29" s="26" t="n"/>
      <c r="B29" s="24" t="n"/>
      <c r="C29" s="24" t="n"/>
      <c r="D29" s="24" t="n"/>
      <c r="E29" s="23" t="n"/>
      <c r="F29" s="24" t="n"/>
      <c r="G29" s="24" t="n"/>
      <c r="H29" s="26" t="n"/>
      <c r="I29" s="23" t="n"/>
      <c r="J29" s="22">
        <f>IF(OR(F29="",H29=""),"",IF(I29="Done","Done",IF(H29&lt;Settings!$B$10,"Overdue","Open")))</f>
        <v/>
      </c>
    </row>
    <row r="30">
      <c r="A30" s="26" t="n"/>
      <c r="B30" s="24" t="n"/>
      <c r="C30" s="24" t="n"/>
      <c r="D30" s="24" t="n"/>
      <c r="E30" s="23" t="n"/>
      <c r="F30" s="24" t="n"/>
      <c r="G30" s="24" t="n"/>
      <c r="H30" s="26" t="n"/>
      <c r="I30" s="23" t="n"/>
      <c r="J30" s="22">
        <f>IF(OR(F30="",H30=""),"",IF(I30="Done","Done",IF(H30&lt;Settings!$B$10,"Overdue","Open")))</f>
        <v/>
      </c>
    </row>
    <row r="31">
      <c r="A31" s="26" t="n"/>
      <c r="B31" s="24" t="n"/>
      <c r="C31" s="24" t="n"/>
      <c r="D31" s="24" t="n"/>
      <c r="E31" s="23" t="n"/>
      <c r="F31" s="24" t="n"/>
      <c r="G31" s="24" t="n"/>
      <c r="H31" s="26" t="n"/>
      <c r="I31" s="23" t="n"/>
      <c r="J31" s="22">
        <f>IF(OR(F31="",H31=""),"",IF(I31="Done","Done",IF(H31&lt;Settings!$B$10,"Overdue","Open")))</f>
        <v/>
      </c>
    </row>
    <row r="32">
      <c r="A32" s="26" t="n"/>
      <c r="B32" s="24" t="n"/>
      <c r="C32" s="24" t="n"/>
      <c r="D32" s="24" t="n"/>
      <c r="E32" s="23" t="n"/>
      <c r="F32" s="24" t="n"/>
      <c r="G32" s="24" t="n"/>
      <c r="H32" s="26" t="n"/>
      <c r="I32" s="23" t="n"/>
      <c r="J32" s="22">
        <f>IF(OR(F32="",H32=""),"",IF(I32="Done","Done",IF(H32&lt;Settings!$B$10,"Overdue","Open")))</f>
        <v/>
      </c>
    </row>
    <row r="33">
      <c r="A33" s="26" t="n"/>
      <c r="B33" s="24" t="n"/>
      <c r="C33" s="24" t="n"/>
      <c r="D33" s="24" t="n"/>
      <c r="E33" s="23" t="n"/>
      <c r="F33" s="24" t="n"/>
      <c r="G33" s="24" t="n"/>
      <c r="H33" s="26" t="n"/>
      <c r="I33" s="23" t="n"/>
      <c r="J33" s="22">
        <f>IF(OR(F33="",H33=""),"",IF(I33="Done","Done",IF(H33&lt;Settings!$B$10,"Overdue","Open")))</f>
        <v/>
      </c>
    </row>
    <row r="34">
      <c r="A34" s="26" t="n"/>
      <c r="B34" s="24" t="n"/>
      <c r="C34" s="24" t="n"/>
      <c r="D34" s="24" t="n"/>
      <c r="E34" s="23" t="n"/>
      <c r="F34" s="24" t="n"/>
      <c r="G34" s="24" t="n"/>
      <c r="H34" s="26" t="n"/>
      <c r="I34" s="23" t="n"/>
      <c r="J34" s="22">
        <f>IF(OR(F34="",H34=""),"",IF(I34="Done","Done",IF(H34&lt;Settings!$B$10,"Overdue","Open")))</f>
        <v/>
      </c>
    </row>
    <row r="35">
      <c r="A35" s="26" t="n"/>
      <c r="B35" s="24" t="n"/>
      <c r="C35" s="24" t="n"/>
      <c r="D35" s="24" t="n"/>
      <c r="E35" s="23" t="n"/>
      <c r="F35" s="24" t="n"/>
      <c r="G35" s="24" t="n"/>
      <c r="H35" s="26" t="n"/>
      <c r="I35" s="23" t="n"/>
      <c r="J35" s="22">
        <f>IF(OR(F35="",H35=""),"",IF(I35="Done","Done",IF(H35&lt;Settings!$B$10,"Overdue","Open")))</f>
        <v/>
      </c>
    </row>
    <row r="36">
      <c r="A36" s="26" t="n"/>
      <c r="B36" s="24" t="n"/>
      <c r="C36" s="24" t="n"/>
      <c r="D36" s="24" t="n"/>
      <c r="E36" s="23" t="n"/>
      <c r="F36" s="24" t="n"/>
      <c r="G36" s="24" t="n"/>
      <c r="H36" s="26" t="n"/>
      <c r="I36" s="23" t="n"/>
      <c r="J36" s="22">
        <f>IF(OR(F36="",H36=""),"",IF(I36="Done","Done",IF(H36&lt;Settings!$B$10,"Overdue","Open")))</f>
        <v/>
      </c>
    </row>
    <row r="37">
      <c r="A37" s="26" t="n"/>
      <c r="B37" s="24" t="n"/>
      <c r="C37" s="24" t="n"/>
      <c r="D37" s="24" t="n"/>
      <c r="E37" s="23" t="n"/>
      <c r="F37" s="24" t="n"/>
      <c r="G37" s="24" t="n"/>
      <c r="H37" s="26" t="n"/>
      <c r="I37" s="23" t="n"/>
      <c r="J37" s="22">
        <f>IF(OR(F37="",H37=""),"",IF(I37="Done","Done",IF(H37&lt;Settings!$B$10,"Overdue","Open")))</f>
        <v/>
      </c>
    </row>
    <row r="38">
      <c r="A38" s="26" t="n"/>
      <c r="B38" s="24" t="n"/>
      <c r="C38" s="24" t="n"/>
      <c r="D38" s="24" t="n"/>
      <c r="E38" s="23" t="n"/>
      <c r="F38" s="24" t="n"/>
      <c r="G38" s="24" t="n"/>
      <c r="H38" s="26" t="n"/>
      <c r="I38" s="23" t="n"/>
      <c r="J38" s="22">
        <f>IF(OR(F38="",H38=""),"",IF(I38="Done","Done",IF(H38&lt;Settings!$B$10,"Overdue","Open")))</f>
        <v/>
      </c>
    </row>
    <row r="39">
      <c r="A39" s="26" t="n"/>
      <c r="B39" s="24" t="n"/>
      <c r="C39" s="24" t="n"/>
      <c r="D39" s="24" t="n"/>
      <c r="E39" s="23" t="n"/>
      <c r="F39" s="24" t="n"/>
      <c r="G39" s="24" t="n"/>
      <c r="H39" s="26" t="n"/>
      <c r="I39" s="23" t="n"/>
      <c r="J39" s="22">
        <f>IF(OR(F39="",H39=""),"",IF(I39="Done","Done",IF(H39&lt;Settings!$B$10,"Overdue","Open")))</f>
        <v/>
      </c>
    </row>
    <row r="40">
      <c r="A40" s="26" t="n"/>
      <c r="B40" s="24" t="n"/>
      <c r="C40" s="24" t="n"/>
      <c r="D40" s="24" t="n"/>
      <c r="E40" s="23" t="n"/>
      <c r="F40" s="24" t="n"/>
      <c r="G40" s="24" t="n"/>
      <c r="H40" s="26" t="n"/>
      <c r="I40" s="23" t="n"/>
      <c r="J40" s="22">
        <f>IF(OR(F40="",H40=""),"",IF(I40="Done","Done",IF(H40&lt;Settings!$B$10,"Overdue","Open")))</f>
        <v/>
      </c>
    </row>
    <row r="41">
      <c r="A41" s="26" t="n"/>
      <c r="B41" s="24" t="n"/>
      <c r="C41" s="24" t="n"/>
      <c r="D41" s="24" t="n"/>
      <c r="E41" s="23" t="n"/>
      <c r="F41" s="24" t="n"/>
      <c r="G41" s="24" t="n"/>
      <c r="H41" s="26" t="n"/>
      <c r="I41" s="23" t="n"/>
      <c r="J41" s="22">
        <f>IF(OR(F41="",H41=""),"",IF(I41="Done","Done",IF(H41&lt;Settings!$B$10,"Overdue","Open")))</f>
        <v/>
      </c>
    </row>
    <row r="42">
      <c r="A42" s="26" t="n"/>
      <c r="B42" s="24" t="n"/>
      <c r="C42" s="24" t="n"/>
      <c r="D42" s="24" t="n"/>
      <c r="E42" s="23" t="n"/>
      <c r="F42" s="24" t="n"/>
      <c r="G42" s="24" t="n"/>
      <c r="H42" s="26" t="n"/>
      <c r="I42" s="23" t="n"/>
      <c r="J42" s="22">
        <f>IF(OR(F42="",H42=""),"",IF(I42="Done","Done",IF(H42&lt;Settings!$B$10,"Overdue","Open")))</f>
        <v/>
      </c>
    </row>
    <row r="43">
      <c r="A43" s="26" t="n"/>
      <c r="B43" s="24" t="n"/>
      <c r="C43" s="24" t="n"/>
      <c r="D43" s="24" t="n"/>
      <c r="E43" s="23" t="n"/>
      <c r="F43" s="24" t="n"/>
      <c r="G43" s="24" t="n"/>
      <c r="H43" s="26" t="n"/>
      <c r="I43" s="23" t="n"/>
      <c r="J43" s="22">
        <f>IF(OR(F43="",H43=""),"",IF(I43="Done","Done",IF(H43&lt;Settings!$B$10,"Overdue","Open")))</f>
        <v/>
      </c>
    </row>
    <row r="44">
      <c r="A44" s="26" t="n"/>
      <c r="B44" s="24" t="n"/>
      <c r="C44" s="24" t="n"/>
      <c r="D44" s="24" t="n"/>
      <c r="E44" s="23" t="n"/>
      <c r="F44" s="24" t="n"/>
      <c r="G44" s="24" t="n"/>
      <c r="H44" s="26" t="n"/>
      <c r="I44" s="23" t="n"/>
      <c r="J44" s="22">
        <f>IF(OR(F44="",H44=""),"",IF(I44="Done","Done",IF(H44&lt;Settings!$B$10,"Overdue","Open")))</f>
        <v/>
      </c>
    </row>
  </sheetData>
  <conditionalFormatting sqref="J5:J44">
    <cfRule type="cellIs" priority="1" operator="equal" dxfId="0">
      <formula>"Overdue"</formula>
    </cfRule>
  </conditionalFormatting>
  <dataValidations count="2">
    <dataValidation sqref="E5:E44" showDropDown="0" showInputMessage="0" showErrorMessage="1" allowBlank="1" errorTitle="Invalid entry" error="Pick a value from the list." type="list">
      <formula1>=Settings!$H$5:$H$10</formula1>
    </dataValidation>
    <dataValidation sqref="I5:I44" showDropDown="0" showInputMessage="0" showErrorMessage="1" allowBlank="1" errorTitle="Invalid entry" error="Pick a value from the list." type="list">
      <formula1>=Settings!$I$5:$I$6</formula1>
    </dataValidation>
  </dataValidations>
  <pageMargins left="0.75" right="0.75" top="1" bottom="1" header="0.5" footer="0.5"/>
  <tableParts count="1">
    <tablePart xmlns:r="http://schemas.openxmlformats.org/officeDocument/2006/relationships" r:id="rId1"/>
  </tableParts>
</worksheet>
</file>

<file path=xl/worksheets/sheet6.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44" customWidth="1" min="1" max="1"/>
    <col width="14" customWidth="1" min="2" max="2"/>
    <col width="24" customWidth="1" min="4" max="4"/>
    <col width="24" customWidth="1" min="5" max="5"/>
    <col width="24" customWidth="1" min="6" max="6"/>
    <col width="24" customWidth="1" min="7" max="7"/>
    <col width="24" customWidth="1" min="8" max="8"/>
    <col width="24" customWidth="1" min="9" max="9"/>
  </cols>
  <sheetData>
    <row r="1">
      <c r="A1" s="1" t="inlineStr">
        <is>
          <t>SETTINGS</t>
        </is>
      </c>
    </row>
    <row r="2">
      <c r="A2" s="2" t="inlineStr">
        <is>
          <t>Rules and lists. Yellow cells are inputs.</t>
        </is>
      </c>
    </row>
    <row r="4">
      <c r="D4" s="32" t="inlineStr">
        <is>
          <t>Layer</t>
        </is>
      </c>
      <c r="E4" s="32" t="inlineStr">
        <is>
          <t>Frequency</t>
        </is>
      </c>
      <c r="F4" s="32" t="inlineStr">
        <is>
          <t>Days to next review</t>
        </is>
      </c>
      <c r="G4" s="32" t="inlineStr">
        <is>
          <t>Direction</t>
        </is>
      </c>
      <c r="H4" s="32" t="inlineStr">
        <is>
          <t>Decision</t>
        </is>
      </c>
      <c r="I4" s="32" t="inlineStr">
        <is>
          <t>Status</t>
        </is>
      </c>
    </row>
    <row r="5">
      <c r="A5" s="4" t="inlineStr">
        <is>
          <t>Baseline weeks (set the center line and limits)</t>
        </is>
      </c>
      <c r="B5" s="33" t="n">
        <v>10</v>
      </c>
      <c r="D5" s="24" t="inlineStr">
        <is>
          <t>Outcomes</t>
        </is>
      </c>
      <c r="E5" s="24" t="inlineStr">
        <is>
          <t>Weekly</t>
        </is>
      </c>
      <c r="F5" s="24" t="n">
        <v>7</v>
      </c>
      <c r="G5" s="24" t="inlineStr">
        <is>
          <t>Lower is better</t>
        </is>
      </c>
      <c r="H5" s="24" t="inlineStr">
        <is>
          <t>Continue</t>
        </is>
      </c>
      <c r="I5" s="24" t="inlineStr">
        <is>
          <t>Open</t>
        </is>
      </c>
    </row>
    <row r="6">
      <c r="A6" s="4" t="inlineStr">
        <is>
          <t>Tolerable error rate</t>
        </is>
      </c>
      <c r="B6" s="34" t="n">
        <v>0.1</v>
      </c>
      <c r="D6" s="24" t="inlineStr">
        <is>
          <t>Inputs</t>
        </is>
      </c>
      <c r="E6" s="24" t="inlineStr">
        <is>
          <t>Monthly</t>
        </is>
      </c>
      <c r="F6" s="24" t="n">
        <v>30</v>
      </c>
      <c r="G6" s="24" t="inlineStr">
        <is>
          <t>Higher is better</t>
        </is>
      </c>
      <c r="H6" s="24" t="inlineStr">
        <is>
          <t>Raise sampling</t>
        </is>
      </c>
      <c r="I6" s="24" t="inlineStr">
        <is>
          <t>Done</t>
        </is>
      </c>
    </row>
    <row r="7">
      <c r="A7" s="4" t="inlineStr">
        <is>
          <t>Run length that signals (weeks)</t>
        </is>
      </c>
      <c r="B7" s="33" t="n">
        <v>8</v>
      </c>
      <c r="D7" s="24" t="inlineStr">
        <is>
          <t>The model or vendor</t>
        </is>
      </c>
      <c r="E7" s="24" t="inlineStr">
        <is>
          <t>Quarterly</t>
        </is>
      </c>
      <c r="F7" s="24" t="n">
        <v>91</v>
      </c>
      <c r="H7" s="24" t="inlineStr">
        <is>
          <t>Step autonomy down</t>
        </is>
      </c>
    </row>
    <row r="8">
      <c r="A8" s="4" t="inlineStr">
        <is>
          <t>Recent weeks to pool</t>
        </is>
      </c>
      <c r="B8" s="33" t="n">
        <v>4</v>
      </c>
      <c r="D8" s="24" t="inlineStr">
        <is>
          <t>The human check</t>
        </is>
      </c>
      <c r="E8" s="24" t="inlineStr">
        <is>
          <t>Each release</t>
        </is>
      </c>
      <c r="F8" s="24" t="n">
        <v>30</v>
      </c>
      <c r="H8" s="24" t="inlineStr">
        <is>
          <t>Pause</t>
        </is>
      </c>
    </row>
    <row r="9">
      <c r="A9" s="4" t="inlineStr">
        <is>
          <t>z-value for the 95% interval (Wilson)</t>
        </is>
      </c>
      <c r="B9" s="35" t="n">
        <v>1.96</v>
      </c>
      <c r="D9" s="24" t="inlineStr">
        <is>
          <t>Operations</t>
        </is>
      </c>
      <c r="H9" s="24" t="inlineStr">
        <is>
          <t>Re-validate</t>
        </is>
      </c>
    </row>
    <row r="10">
      <c r="A10" s="4" t="inlineStr">
        <is>
          <t>As-of date (type a date, or enter =TODAY())</t>
        </is>
      </c>
      <c r="B10" s="36" t="n">
        <v>46316</v>
      </c>
      <c r="D10" s="24" t="inlineStr">
        <is>
          <t>Safety and security</t>
        </is>
      </c>
      <c r="H10" s="24" t="inlineStr">
        <is>
          <t>Retire</t>
        </is>
      </c>
    </row>
    <row r="11">
      <c r="A11" s="4" t="inlineStr">
        <is>
          <t>First week starts (a Monday)</t>
        </is>
      </c>
      <c r="B11" s="36" t="n">
        <v>46181</v>
      </c>
    </row>
    <row r="12">
      <c r="A12" s="16" t="inlineStr">
        <is>
          <t>Center line (calculated from the baseline weeks)</t>
        </is>
      </c>
      <c r="B12" s="31">
        <f>IFERROR(SUMPRODUCT((Weekly!$A$5:$A$64&lt;=$B$5)*Weekly!$D$5:$D$64)/SUMPRODUCT((Weekly!$A$5:$A$64&lt;=$B$5)*Weekly!$C$5:$C$64),"")</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2026-10-21T17:56:23Z</dcterms:created>
  <dcterms:modified xsi:type="dcterms:W3CDTF">2026-10-21T17:56:23Z</dcterms:modified>
</cp:coreProperties>
</file>