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Dashboard" sheetId="2" state="visible" r:id="rId2"/>
    <sheet name="Register" sheetId="3" state="visible" r:id="rId3"/>
    <sheet name="Settings" sheetId="4" state="visible" r:id="rId4"/>
  </sheets>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9">
    <font>
      <name val="Calibri"/>
      <family val="2"/>
      <color theme="1"/>
      <sz val="11"/>
      <scheme val="minor"/>
    </font>
    <font>
      <name val="Calibri"/>
      <b val="1"/>
      <color rgb="00153F8A"/>
      <sz val="16"/>
    </font>
    <font>
      <name val="Calibri"/>
      <i val="1"/>
      <color rgb="004D5B6B"/>
      <sz val="10"/>
    </font>
    <font>
      <name val="Calibri"/>
      <b val="1"/>
      <color rgb="004D5B6B"/>
      <sz val="11"/>
    </font>
    <font>
      <name val="Calibri"/>
      <sz val="11"/>
    </font>
    <font>
      <name val="Calibri"/>
      <b val="1"/>
      <color rgb="00FFFFFF"/>
      <sz val="11"/>
    </font>
    <font>
      <name val="Calibri"/>
      <color rgb="000563C1"/>
      <sz val="11"/>
      <u val="single"/>
    </font>
    <font>
      <name val="Calibri"/>
      <b val="1"/>
      <color rgb="004D5B6B"/>
      <sz val="9"/>
    </font>
    <font>
      <name val="Calibri"/>
      <b val="1"/>
      <color rgb="00153F8A"/>
      <sz val="20"/>
    </font>
  </fonts>
  <fills count="4">
    <fill>
      <patternFill/>
    </fill>
    <fill>
      <patternFill patternType="gray125"/>
    </fill>
    <fill>
      <patternFill patternType="solid">
        <fgColor rgb="00153F8A"/>
      </patternFill>
    </fill>
    <fill>
      <patternFill patternType="solid">
        <fgColor rgb="00FFF9E5"/>
      </patternFill>
    </fill>
  </fills>
  <borders count="2">
    <border>
      <left/>
      <right/>
      <top/>
      <bottom/>
      <diagonal/>
    </border>
    <border>
      <left style="thin">
        <color rgb="00C5CDD8"/>
      </left>
      <right style="thin">
        <color rgb="00C5CDD8"/>
      </right>
      <top style="thin">
        <color rgb="00C5CDD8"/>
      </top>
      <bottom style="thin">
        <color rgb="00C5CDD8"/>
      </bottom>
    </border>
  </borders>
  <cellStyleXfs count="1">
    <xf numFmtId="0" fontId="0" fillId="0" borderId="0"/>
  </cellStyleXfs>
  <cellXfs count="2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2" borderId="1" pivotButton="0" quotePrefix="0" xfId="0"/>
    <xf numFmtId="0" fontId="0" fillId="0" borderId="1" applyAlignment="1" pivotButton="0" quotePrefix="0" xfId="0">
      <alignment horizontal="center" vertical="top"/>
    </xf>
    <xf numFmtId="0" fontId="3" fillId="0" borderId="1" applyAlignment="1" pivotButton="0" quotePrefix="0" xfId="0">
      <alignment vertical="top" wrapText="1"/>
    </xf>
    <xf numFmtId="0" fontId="4" fillId="0" borderId="1" applyAlignment="1" pivotButton="0" quotePrefix="0" xfId="0">
      <alignment vertical="top" wrapText="1"/>
    </xf>
    <xf numFmtId="0" fontId="6" fillId="0" borderId="1" pivotButton="0" quotePrefix="0" xfId="0"/>
    <xf numFmtId="0" fontId="7" fillId="0" borderId="0" pivotButton="0" quotePrefix="0" xfId="0"/>
    <xf numFmtId="1" fontId="8" fillId="0" borderId="0" applyAlignment="1" pivotButton="0" quotePrefix="0" xfId="0">
      <alignment horizontal="left"/>
    </xf>
    <xf numFmtId="3" fontId="8" fillId="0" borderId="0" applyAlignment="1" pivotButton="0" quotePrefix="0" xfId="0">
      <alignment horizontal="left"/>
    </xf>
    <xf numFmtId="0" fontId="3" fillId="0" borderId="0" applyAlignment="1" pivotButton="0" quotePrefix="0" xfId="0">
      <alignment vertical="top" wrapText="1"/>
    </xf>
    <xf numFmtId="0" fontId="5" fillId="2" borderId="1" applyAlignment="1" pivotButton="0" quotePrefix="0" xfId="0">
      <alignment horizontal="center" vertical="center" wrapText="1"/>
    </xf>
    <xf numFmtId="0" fontId="4" fillId="0" borderId="0" pivotButton="0" quotePrefix="0" xfId="0"/>
    <xf numFmtId="1" fontId="4" fillId="0" borderId="1" applyAlignment="1" pivotButton="0" quotePrefix="0" xfId="0">
      <alignment horizontal="center" vertical="top"/>
    </xf>
    <xf numFmtId="0" fontId="4" fillId="0" borderId="1" pivotButton="0" quotePrefix="0" xfId="0"/>
    <xf numFmtId="165" fontId="4" fillId="0" borderId="1" pivotButton="0" quotePrefix="0" xfId="0"/>
    <xf numFmtId="0" fontId="4" fillId="3" borderId="1" applyAlignment="1" pivotButton="0" quotePrefix="0" xfId="0">
      <alignment vertical="top" wrapText="1"/>
    </xf>
    <xf numFmtId="0" fontId="4" fillId="3" borderId="1" applyAlignment="1" pivotButton="0" quotePrefix="0" xfId="0">
      <alignment horizontal="center" vertical="top"/>
    </xf>
    <xf numFmtId="165" fontId="4" fillId="0" borderId="1" applyAlignment="1" pivotButton="0" quotePrefix="0" xfId="0">
      <alignment horizontal="center" vertical="top"/>
    </xf>
    <xf numFmtId="0" fontId="4" fillId="0" borderId="1" applyAlignment="1" pivotButton="0" quotePrefix="0" xfId="0">
      <alignment horizontal="center" vertical="top"/>
    </xf>
    <xf numFmtId="3" fontId="4" fillId="3" borderId="1" applyAlignment="1" pivotButton="0" quotePrefix="0" xfId="0">
      <alignment vertical="top" wrapText="1"/>
    </xf>
    <xf numFmtId="164" fontId="4" fillId="3" borderId="1" applyAlignment="1" pivotButton="0" quotePrefix="0" xfId="0">
      <alignment vertical="top" wrapText="1"/>
    </xf>
    <xf numFmtId="0" fontId="5" fillId="2" borderId="0" pivotButton="0" quotePrefix="0" xfId="0"/>
    <xf numFmtId="0" fontId="4" fillId="3" borderId="1" pivotButton="0" quotePrefix="0" xfId="0"/>
    <xf numFmtId="164" fontId="4" fillId="3" borderId="1" pivotButton="0" quotePrefix="0" xfId="0"/>
  </cellXfs>
  <cellStyles count="1">
    <cellStyle name="Normal" xfId="0" builtinId="0" hidden="0"/>
  </cellStyles>
  <dxfs count="3">
    <dxf>
      <fill>
        <patternFill patternType="solid">
          <fgColor rgb="00CFEBD5"/>
          <bgColor rgb="00CFEBD5"/>
        </patternFill>
      </fill>
    </dxf>
    <dxf>
      <fill>
        <patternFill patternType="solid">
          <fgColor rgb="00FCE7B0"/>
          <bgColor rgb="00FCE7B0"/>
        </patternFill>
      </fill>
    </dxf>
    <dxf>
      <fill>
        <patternFill patternType="solid">
          <fgColor rgb="00F8C9C4"/>
          <bgColor rgb="00F8C9C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charts/chart1.xml><?xml version="1.0" encoding="utf-8"?>
<chartSpace xmlns:a="http://schemas.openxmlformats.org/drawingml/2006/main" xmlns="http://schemas.openxmlformats.org/drawingml/2006/chart">
  <style val="10"/>
  <chart>
    <title>
      <tx>
        <rich>
          <a:bodyPr/>
          <a:p>
            <a:pPr>
              <a:defRPr/>
            </a:pPr>
            <a:r>
              <a:t>Use cases by status</a:t>
            </a:r>
          </a:p>
        </rich>
      </tx>
    </title>
    <plotArea>
      <barChart>
        <barDir val="bar"/>
        <grouping val="clustered"/>
        <ser>
          <idx val="0"/>
          <order val="0"/>
          <spPr>
            <a:ln>
              <a:prstDash val="solid"/>
            </a:ln>
          </spPr>
          <cat>
            <numRef>
              <f>'Dashboard'!$A$11:$A$17</f>
            </numRef>
          </cat>
          <val>
            <numRef>
              <f>'Dashboard'!$B$11:$B$17</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7</col>
      <colOff>0</colOff>
      <row>8</row>
      <rowOff>0</rowOff>
    </from>
    <ext cx="5040000" cy="2520000"/>
    <graphicFrame>
      <nvGraphicFramePr>
        <cNvPr id="1" name="Chart 1"/>
        <cNvGraphicFramePr/>
      </nvGraphicFramePr>
      <xfrm/>
      <a:graphic>
        <a:graphicData uri="http://schemas.openxmlformats.org/drawingml/2006/chart">
          <c:chart r:id="rId1"/>
        </a:graphicData>
      </a:graphic>
    </graphicFrame>
    <clientData/>
  </oneCellAnchor>
</wsDr>
</file>

<file path=xl/tables/table1.xml><?xml version="1.0" encoding="utf-8"?>
<table xmlns="http://schemas.openxmlformats.org/spreadsheetml/2006/main" id="1" name="UseCases" displayName="UseCases" ref="A4:U64" headerRowCount="1">
  <autoFilter ref="A4:U64"/>
  <tableColumns count="21">
    <tableColumn id="1" name="ID"/>
    <tableColumn id="2" name="Use case"/>
    <tableColumn id="3" name="Area"/>
    <tableColumn id="4" name="Owner (role)"/>
    <tableColumn id="5" name="Problem or opportunity"/>
    <tableColumn id="6" name="Value"/>
    <tableColumn id="7" name="Volume"/>
    <tableColumn id="8" name="Process readiness"/>
    <tableColumn id="9" name="Data readiness"/>
    <tableColumn id="10" name="Error tolerance"/>
    <tableColumn id="11" name="Ease of integration"/>
    <tableColumn id="12" name="Score"/>
    <tableColumn id="13" name="Gate"/>
    <tableColumn id="14" name="Tier"/>
    <tableColumn id="15" name="Status"/>
    <tableColumn id="16" name="Planned autonomy level"/>
    <tableColumn id="17" name="Expected benefit ($ per year)"/>
    <tableColumn id="18" name="Next step"/>
    <tableColumn id="19" name="Next review"/>
    <tableColumn id="20" name="Review status"/>
    <tableColumn id="21" name="Rank"/>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ettings'!A1" TargetMode="External" Id="rId1" /><Relationship Type="http://schemas.openxmlformats.org/officeDocument/2006/relationships/hyperlink" Target="#'Register'!A1" TargetMode="External" Id="rId2" /><Relationship Type="http://schemas.openxmlformats.org/officeDocument/2006/relationships/hyperlink" Target="#'Register'!A1" TargetMode="External" Id="rId3" /><Relationship Type="http://schemas.openxmlformats.org/officeDocument/2006/relationships/hyperlink" Target="#'Register'!A1" TargetMode="External" Id="rId4" /><Relationship Type="http://schemas.openxmlformats.org/officeDocument/2006/relationships/hyperlink" Target="#'Register'!A1" TargetMode="External" Id="rId5" /><Relationship Type="http://schemas.openxmlformats.org/officeDocument/2006/relationships/hyperlink" Target="#'Dashboard'!A1" TargetMode="External" Id="rId6" /></Relationships>
</file>

<file path=xl/worksheets/_rels/sheet2.xml.rels><Relationships xmlns="http://schemas.openxmlformats.org/package/2006/relationships"><Relationship Type="http://schemas.openxmlformats.org/officeDocument/2006/relationships/drawing" Target="/xl/drawings/drawing1.xml" Id="rId1" /></Relationships>
</file>

<file path=xl/worksheets/_rels/sheet3.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B1:E20"/>
  <sheetViews>
    <sheetView showGridLines="0" workbookViewId="0">
      <selection activeCell="A1" sqref="A1"/>
    </sheetView>
  </sheetViews>
  <sheetFormatPr baseColWidth="8" defaultRowHeight="15"/>
  <cols>
    <col width="3" customWidth="1" min="1" max="1"/>
    <col width="6" customWidth="1" min="2" max="2"/>
    <col width="30" customWidth="1" min="3" max="3"/>
    <col width="80" customWidth="1" min="4" max="4"/>
    <col width="22" customWidth="1" min="5" max="5"/>
  </cols>
  <sheetData>
    <row r="1">
      <c r="B1" s="1" t="inlineStr">
        <is>
          <t>AI USE-CASE REGISTER</t>
        </is>
      </c>
    </row>
    <row r="2">
      <c r="B2" s="2" t="inlineStr">
        <is>
          <t>Collect AI ideas, score them on the same criteria, and track them from idea to live use.</t>
        </is>
      </c>
    </row>
    <row r="4">
      <c r="B4" s="3" t="inlineStr">
        <is>
          <t>What this workbook does</t>
        </is>
      </c>
    </row>
    <row r="5" ht="60" customHeight="1">
      <c r="B5" s="4" t="inlineStr">
        <is>
          <t>A register for a portfolio of AI use cases. Each idea is scored from 1 to 5 on six criteria. The weighted score, a gate for weak data or intolerable error risk, and a tier (pilot now, prepare first, defer) calculate. The Dashboard shows the pipeline, the top candidates, and the reviews that are due.</t>
        </is>
      </c>
    </row>
    <row r="7">
      <c r="B7" s="3" t="inlineStr">
        <is>
          <t>How to use it</t>
        </is>
      </c>
    </row>
    <row r="8">
      <c r="B8" s="5" t="inlineStr">
        <is>
          <t>Step</t>
        </is>
      </c>
      <c r="C8" s="5" t="inlineStr">
        <is>
          <t>What to do</t>
        </is>
      </c>
      <c r="D8" s="5" t="inlineStr">
        <is>
          <t>Details</t>
        </is>
      </c>
      <c r="E8" s="5" t="inlineStr">
        <is>
          <t>Go to</t>
        </is>
      </c>
    </row>
    <row r="9" ht="48" customHeight="1">
      <c r="B9" s="6" t="n">
        <v>1</v>
      </c>
      <c r="C9" s="7" t="inlineStr">
        <is>
          <t>Set the criteria</t>
        </is>
      </c>
      <c r="D9" s="8" t="inlineStr">
        <is>
          <t>Check the weights, tier thresholds, gate level, and lists, and edit them to match your organization.</t>
        </is>
      </c>
      <c r="E9" s="9" t="inlineStr">
        <is>
          <t>Open Settings  &gt;</t>
        </is>
      </c>
    </row>
    <row r="10" ht="48" customHeight="1">
      <c r="B10" s="6" t="n">
        <v>2</v>
      </c>
      <c r="C10" s="7" t="inlineStr">
        <is>
          <t>List the ideas</t>
        </is>
      </c>
      <c r="D10" s="8" t="inlineStr">
        <is>
          <t>One row per use case: the area, owner, the problem it solves, and the expected yearly benefit.</t>
        </is>
      </c>
      <c r="E10" s="9" t="inlineStr">
        <is>
          <t>Open Register  &gt;</t>
        </is>
      </c>
    </row>
    <row r="11" ht="48" customHeight="1">
      <c r="B11" s="6" t="n">
        <v>3</v>
      </c>
      <c r="C11" s="7" t="inlineStr">
        <is>
          <t>Score them together</t>
        </is>
      </c>
      <c r="D11" s="8" t="inlineStr">
        <is>
          <t>Score each criterion from 1 to 5 in a group, using agreed definitions. Higher is always better.</t>
        </is>
      </c>
      <c r="E11" s="9" t="inlineStr">
        <is>
          <t>Open Register  &gt;</t>
        </is>
      </c>
    </row>
    <row r="12" ht="48" customHeight="1">
      <c r="B12" s="6" t="n">
        <v>4</v>
      </c>
      <c r="C12" s="7" t="inlineStr">
        <is>
          <t>Read the tiers</t>
        </is>
      </c>
      <c r="D12" s="8" t="inlineStr">
        <is>
          <t>Pilot now, prepare first, defer, or not yet if a gate is failed. Use the ranking to start a discussion.</t>
        </is>
      </c>
      <c r="E12" s="9" t="inlineStr">
        <is>
          <t>Open Register  &gt;</t>
        </is>
      </c>
    </row>
    <row r="13" ht="48" customHeight="1">
      <c r="B13" s="6" t="n">
        <v>5</v>
      </c>
      <c r="C13" s="7" t="inlineStr">
        <is>
          <t>Track progress</t>
        </is>
      </c>
      <c r="D13" s="8" t="inlineStr">
        <is>
          <t>Update status, planned autonomy level, next step, and review date as each use case moves.</t>
        </is>
      </c>
      <c r="E13" s="9" t="inlineStr">
        <is>
          <t>Open Register  &gt;</t>
        </is>
      </c>
    </row>
    <row r="14" ht="48" customHeight="1">
      <c r="B14" s="6" t="n">
        <v>6</v>
      </c>
      <c r="C14" s="7" t="inlineStr">
        <is>
          <t>Review the dashboard</t>
        </is>
      </c>
      <c r="D14" s="8" t="inlineStr">
        <is>
          <t>See the pipeline by status and tier, the top five by score, and the overdue reviews.</t>
        </is>
      </c>
      <c r="E14" s="9" t="inlineStr">
        <is>
          <t>Open Dashboard  &gt;</t>
        </is>
      </c>
    </row>
    <row r="16">
      <c r="B16" s="3" t="inlineStr">
        <is>
          <t>Notes</t>
        </is>
      </c>
    </row>
    <row r="17" ht="34" customHeight="1">
      <c r="B17" s="4" t="inlineStr">
        <is>
          <t>A score structures a discussion; it does not make the decision. A few points of difference means little.</t>
        </is>
      </c>
    </row>
    <row r="18" ht="34" customHeight="1">
      <c r="B18" s="4" t="inlineStr">
        <is>
          <t>Keep a written definition of what a 1 and a 5 mean for each criterion, with examples.</t>
        </is>
      </c>
    </row>
    <row r="19" ht="34" customHeight="1">
      <c r="B19" s="4" t="inlineStr">
        <is>
          <t>See the AI Use-Case Selection and Business Case guide and the AI Use-Case Prioritization Matrix tool on sixsigmakaizen.com.</t>
        </is>
      </c>
    </row>
    <row r="20" ht="34" customHeight="1">
      <c r="B20" s="4" t="inlineStr">
        <is>
          <t>Educational template. It supports an organization's planning and records for the use of AI. It is not legal, regulatory, security, or professional advice and does not replace your organization's policies, the laws and standards that apply, or qualified people. Example data are illustrative placeholders: overwrite them.</t>
        </is>
      </c>
    </row>
  </sheetData>
  <mergeCells count="5">
    <mergeCell ref="B20:E20"/>
    <mergeCell ref="B17:E17"/>
    <mergeCell ref="B18:E18"/>
    <mergeCell ref="B19:E19"/>
    <mergeCell ref="B5:E5"/>
  </mergeCells>
  <hyperlinks>
    <hyperlink xmlns:r="http://schemas.openxmlformats.org/officeDocument/2006/relationships" ref="E9" r:id="rId1"/>
    <hyperlink xmlns:r="http://schemas.openxmlformats.org/officeDocument/2006/relationships" ref="E10" r:id="rId2"/>
    <hyperlink xmlns:r="http://schemas.openxmlformats.org/officeDocument/2006/relationships" ref="E11" r:id="rId3"/>
    <hyperlink xmlns:r="http://schemas.openxmlformats.org/officeDocument/2006/relationships" ref="E12" r:id="rId4"/>
    <hyperlink xmlns:r="http://schemas.openxmlformats.org/officeDocument/2006/relationships" ref="E13" r:id="rId5"/>
    <hyperlink xmlns:r="http://schemas.openxmlformats.org/officeDocument/2006/relationships" ref="E14" r:id="rId6"/>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26"/>
  <sheetViews>
    <sheetView showGridLines="0" workbookViewId="0">
      <selection activeCell="A1" sqref="A1"/>
    </sheetView>
  </sheetViews>
  <sheetFormatPr baseColWidth="8" defaultRowHeight="15"/>
  <cols>
    <col width="18" customWidth="1" min="1" max="1"/>
    <col width="40" customWidth="1" min="2" max="2"/>
    <col width="18" customWidth="1" min="3" max="3"/>
    <col width="18" customWidth="1" min="5" max="5"/>
    <col width="18" customWidth="1" min="7" max="7"/>
    <col width="18" customWidth="1" min="9" max="9"/>
    <col width="18" customWidth="1" min="11" max="11"/>
  </cols>
  <sheetData>
    <row r="1">
      <c r="A1" s="1" t="inlineStr">
        <is>
          <t>AI USE-CASE DASHBOARD</t>
        </is>
      </c>
    </row>
    <row r="2">
      <c r="A2" s="2" t="inlineStr">
        <is>
          <t>Live from the Register. Nothing to enter here.</t>
        </is>
      </c>
    </row>
    <row r="4">
      <c r="A4" s="10" t="inlineStr">
        <is>
          <t>USE CASES LOGGED</t>
        </is>
      </c>
      <c r="C4" s="10" t="inlineStr">
        <is>
          <t>SCORED</t>
        </is>
      </c>
      <c r="E4" s="10" t="inlineStr">
        <is>
          <t>PILOT NOW</t>
        </is>
      </c>
      <c r="G4" s="10" t="inlineStr">
        <is>
          <t>IN PILOT OR LIVE</t>
        </is>
      </c>
      <c r="I4" s="10" t="inlineStr">
        <is>
          <t>EXPECTED BENEFIT, PILOT NOW ($/YR)</t>
        </is>
      </c>
      <c r="K4" s="10" t="inlineStr">
        <is>
          <t>REVIEWS OVERDUE</t>
        </is>
      </c>
    </row>
    <row r="5">
      <c r="A5" s="11">
        <f>COUNTA(Register!$B$5:$B$64)</f>
        <v/>
      </c>
      <c r="C5" s="11">
        <f>COUNT(Register!$L$5:$L$64)</f>
        <v/>
      </c>
      <c r="E5" s="11">
        <f>COUNTIF(Register!$N$5:$N$64,"Pilot now")</f>
        <v/>
      </c>
      <c r="G5" s="11">
        <f>COUNTIF(Register!$O$5:$O$64,"Pilot")+COUNTIF(Register!$O$5:$O$64,"Live")</f>
        <v/>
      </c>
      <c r="I5" s="12">
        <f>SUMIF(Register!$N$5:$N$64,"Pilot now",Register!$Q$5:$Q$64)</f>
        <v/>
      </c>
      <c r="K5" s="11">
        <f>COUNTIF(Register!$T$5:$T$64,"Overdue")</f>
        <v/>
      </c>
    </row>
    <row r="9">
      <c r="A9" s="13" t="inlineStr">
        <is>
          <t>Use cases by status</t>
        </is>
      </c>
      <c r="D9" s="13" t="inlineStr">
        <is>
          <t>Use cases by tier</t>
        </is>
      </c>
    </row>
    <row r="10" ht="32" customHeight="1">
      <c r="A10" s="14" t="inlineStr">
        <is>
          <t>Status</t>
        </is>
      </c>
      <c r="B10" s="14" t="inlineStr">
        <is>
          <t>Count</t>
        </is>
      </c>
      <c r="D10" s="5" t="inlineStr">
        <is>
          <t>Tier</t>
        </is>
      </c>
      <c r="E10" s="5" t="inlineStr">
        <is>
          <t>Count</t>
        </is>
      </c>
    </row>
    <row r="11">
      <c r="A11" s="15">
        <f>Settings!E5</f>
        <v/>
      </c>
      <c r="B11" s="16">
        <f>COUNTIF(Register!$O$5:$O$64,A11)</f>
        <v/>
      </c>
      <c r="D11" s="15" t="inlineStr">
        <is>
          <t>Pilot now</t>
        </is>
      </c>
      <c r="E11" s="16">
        <f>COUNTIF(Register!$N$5:$N$64,D11)</f>
        <v/>
      </c>
    </row>
    <row r="12">
      <c r="A12" s="15">
        <f>Settings!E6</f>
        <v/>
      </c>
      <c r="B12" s="16">
        <f>COUNTIF(Register!$O$5:$O$64,A12)</f>
        <v/>
      </c>
      <c r="D12" s="15" t="inlineStr">
        <is>
          <t>Prepare first</t>
        </is>
      </c>
      <c r="E12" s="16">
        <f>COUNTIF(Register!$N$5:$N$64,D12)</f>
        <v/>
      </c>
    </row>
    <row r="13">
      <c r="A13" s="15">
        <f>Settings!E7</f>
        <v/>
      </c>
      <c r="B13" s="16">
        <f>COUNTIF(Register!$O$5:$O$64,A13)</f>
        <v/>
      </c>
      <c r="D13" s="15" t="inlineStr">
        <is>
          <t>Defer</t>
        </is>
      </c>
      <c r="E13" s="16">
        <f>COUNTIF(Register!$N$5:$N$64,D13)</f>
        <v/>
      </c>
    </row>
    <row r="14">
      <c r="A14" s="15">
        <f>Settings!E8</f>
        <v/>
      </c>
      <c r="B14" s="16">
        <f>COUNTIF(Register!$O$5:$O$64,A14)</f>
        <v/>
      </c>
      <c r="D14" s="15" t="inlineStr">
        <is>
          <t>Not yet (gate)</t>
        </is>
      </c>
      <c r="E14" s="16">
        <f>COUNTIF(Register!$N$5:$N$64,D14)</f>
        <v/>
      </c>
    </row>
    <row r="15">
      <c r="A15" s="15">
        <f>Settings!E9</f>
        <v/>
      </c>
      <c r="B15" s="16">
        <f>COUNTIF(Register!$O$5:$O$64,A15)</f>
        <v/>
      </c>
    </row>
    <row r="16">
      <c r="A16" s="15">
        <f>Settings!E10</f>
        <v/>
      </c>
      <c r="B16" s="16">
        <f>COUNTIF(Register!$O$5:$O$64,A16)</f>
        <v/>
      </c>
    </row>
    <row r="17">
      <c r="A17" s="15">
        <f>Settings!E11</f>
        <v/>
      </c>
      <c r="B17" s="16">
        <f>COUNTIF(Register!$O$5:$O$64,A17)</f>
        <v/>
      </c>
    </row>
    <row r="20">
      <c r="A20" s="13" t="inlineStr">
        <is>
          <t>Top five by score</t>
        </is>
      </c>
    </row>
    <row r="21">
      <c r="A21" s="5" t="inlineStr">
        <is>
          <t>Rank</t>
        </is>
      </c>
      <c r="B21" s="5" t="inlineStr">
        <is>
          <t>Use case</t>
        </is>
      </c>
      <c r="C21" s="5" t="inlineStr">
        <is>
          <t>Score</t>
        </is>
      </c>
      <c r="D21" s="5" t="inlineStr">
        <is>
          <t>Tier</t>
        </is>
      </c>
      <c r="E21" s="5" t="inlineStr">
        <is>
          <t>Status</t>
        </is>
      </c>
    </row>
    <row r="22">
      <c r="A22" s="15" t="n">
        <v>1</v>
      </c>
      <c r="B22" s="17">
        <f>IFERROR(INDEX(Register!$B$5:$B$64,MATCH($A22,Register!$U$5:$U$64,0)),"")</f>
        <v/>
      </c>
      <c r="C22" s="18">
        <f>IFERROR(INDEX(Register!$L$5:$L$64,MATCH($A22,Register!$U$5:$U$64,0)),"")</f>
        <v/>
      </c>
      <c r="D22" s="17">
        <f>IFERROR(INDEX(Register!$N$5:$N$64,MATCH($A22,Register!$U$5:$U$64,0)),"")</f>
        <v/>
      </c>
      <c r="E22" s="17">
        <f>IFERROR(INDEX(Register!$O$5:$O$64,MATCH($A22,Register!$U$5:$U$64,0)),"")</f>
        <v/>
      </c>
    </row>
    <row r="23">
      <c r="A23" s="15" t="n">
        <v>2</v>
      </c>
      <c r="B23" s="17">
        <f>IFERROR(INDEX(Register!$B$5:$B$64,MATCH($A23,Register!$U$5:$U$64,0)),"")</f>
        <v/>
      </c>
      <c r="C23" s="18">
        <f>IFERROR(INDEX(Register!$L$5:$L$64,MATCH($A23,Register!$U$5:$U$64,0)),"")</f>
        <v/>
      </c>
      <c r="D23" s="17">
        <f>IFERROR(INDEX(Register!$N$5:$N$64,MATCH($A23,Register!$U$5:$U$64,0)),"")</f>
        <v/>
      </c>
      <c r="E23" s="17">
        <f>IFERROR(INDEX(Register!$O$5:$O$64,MATCH($A23,Register!$U$5:$U$64,0)),"")</f>
        <v/>
      </c>
    </row>
    <row r="24">
      <c r="A24" s="15" t="n">
        <v>3</v>
      </c>
      <c r="B24" s="17">
        <f>IFERROR(INDEX(Register!$B$5:$B$64,MATCH($A24,Register!$U$5:$U$64,0)),"")</f>
        <v/>
      </c>
      <c r="C24" s="18">
        <f>IFERROR(INDEX(Register!$L$5:$L$64,MATCH($A24,Register!$U$5:$U$64,0)),"")</f>
        <v/>
      </c>
      <c r="D24" s="17">
        <f>IFERROR(INDEX(Register!$N$5:$N$64,MATCH($A24,Register!$U$5:$U$64,0)),"")</f>
        <v/>
      </c>
      <c r="E24" s="17">
        <f>IFERROR(INDEX(Register!$O$5:$O$64,MATCH($A24,Register!$U$5:$U$64,0)),"")</f>
        <v/>
      </c>
    </row>
    <row r="25">
      <c r="A25" s="15" t="n">
        <v>4</v>
      </c>
      <c r="B25" s="17">
        <f>IFERROR(INDEX(Register!$B$5:$B$64,MATCH($A25,Register!$U$5:$U$64,0)),"")</f>
        <v/>
      </c>
      <c r="C25" s="18">
        <f>IFERROR(INDEX(Register!$L$5:$L$64,MATCH($A25,Register!$U$5:$U$64,0)),"")</f>
        <v/>
      </c>
      <c r="D25" s="17">
        <f>IFERROR(INDEX(Register!$N$5:$N$64,MATCH($A25,Register!$U$5:$U$64,0)),"")</f>
        <v/>
      </c>
      <c r="E25" s="17">
        <f>IFERROR(INDEX(Register!$O$5:$O$64,MATCH($A25,Register!$U$5:$U$64,0)),"")</f>
        <v/>
      </c>
    </row>
    <row r="26">
      <c r="A26" s="15" t="n">
        <v>5</v>
      </c>
      <c r="B26" s="17">
        <f>IFERROR(INDEX(Register!$B$5:$B$64,MATCH($A26,Register!$U$5:$U$64,0)),"")</f>
        <v/>
      </c>
      <c r="C26" s="18">
        <f>IFERROR(INDEX(Register!$L$5:$L$64,MATCH($A26,Register!$U$5:$U$64,0)),"")</f>
        <v/>
      </c>
      <c r="D26" s="17">
        <f>IFERROR(INDEX(Register!$N$5:$N$64,MATCH($A26,Register!$U$5:$U$64,0)),"")</f>
        <v/>
      </c>
      <c r="E26" s="17">
        <f>IFERROR(INDEX(Register!$O$5:$O$64,MATCH($A26,Register!$U$5:$U$64,0)),"")</f>
        <v/>
      </c>
    </row>
  </sheetData>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U6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34" customWidth="1" min="2" max="2"/>
    <col width="16" customWidth="1" min="3" max="3"/>
    <col width="18" customWidth="1" min="4" max="4"/>
    <col width="34" customWidth="1" min="5" max="5"/>
    <col width="8" customWidth="1" min="6" max="6"/>
    <col width="8" customWidth="1" min="7" max="7"/>
    <col width="10" customWidth="1" min="8" max="8"/>
    <col width="10" customWidth="1" min="9" max="9"/>
    <col width="10" customWidth="1" min="10" max="10"/>
    <col width="10" customWidth="1" min="11" max="11"/>
    <col width="8" customWidth="1" min="12" max="12"/>
    <col width="8" customWidth="1" min="13" max="13"/>
    <col width="16" customWidth="1" min="14" max="14"/>
    <col width="14" customWidth="1" min="15" max="15"/>
    <col width="20" customWidth="1" min="16" max="16"/>
    <col width="14" customWidth="1" min="17" max="17"/>
    <col width="28" customWidth="1" min="18" max="18"/>
    <col width="12" customWidth="1" min="19" max="19"/>
    <col width="12" customWidth="1" min="20" max="20"/>
    <col width="7" customWidth="1" min="21" max="21"/>
  </cols>
  <sheetData>
    <row r="1">
      <c r="A1" s="1" t="inlineStr">
        <is>
          <t>USE-CASE REGISTER</t>
        </is>
      </c>
    </row>
    <row r="2">
      <c r="A2" s="2" t="inlineStr">
        <is>
          <t>Score each criterion from 1 (poor) to 5 (strong). Yellow cells are inputs; gray cells calculate. Example rows are placeholders: overwrite them.</t>
        </is>
      </c>
    </row>
    <row r="4" ht="48" customHeight="1">
      <c r="A4" s="14" t="inlineStr">
        <is>
          <t>ID</t>
        </is>
      </c>
      <c r="B4" s="14" t="inlineStr">
        <is>
          <t>Use case</t>
        </is>
      </c>
      <c r="C4" s="14" t="inlineStr">
        <is>
          <t>Area</t>
        </is>
      </c>
      <c r="D4" s="14" t="inlineStr">
        <is>
          <t>Owner (role)</t>
        </is>
      </c>
      <c r="E4" s="14" t="inlineStr">
        <is>
          <t>Problem or opportunity</t>
        </is>
      </c>
      <c r="F4" s="14" t="inlineStr">
        <is>
          <t>Value</t>
        </is>
      </c>
      <c r="G4" s="14" t="inlineStr">
        <is>
          <t>Volume</t>
        </is>
      </c>
      <c r="H4" s="14" t="inlineStr">
        <is>
          <t>Process readiness</t>
        </is>
      </c>
      <c r="I4" s="14" t="inlineStr">
        <is>
          <t>Data readiness</t>
        </is>
      </c>
      <c r="J4" s="14" t="inlineStr">
        <is>
          <t>Error tolerance</t>
        </is>
      </c>
      <c r="K4" s="14" t="inlineStr">
        <is>
          <t>Ease of integration</t>
        </is>
      </c>
      <c r="L4" s="14" t="inlineStr">
        <is>
          <t>Score</t>
        </is>
      </c>
      <c r="M4" s="14" t="inlineStr">
        <is>
          <t>Gate</t>
        </is>
      </c>
      <c r="N4" s="14" t="inlineStr">
        <is>
          <t>Tier</t>
        </is>
      </c>
      <c r="O4" s="14" t="inlineStr">
        <is>
          <t>Status</t>
        </is>
      </c>
      <c r="P4" s="14" t="inlineStr">
        <is>
          <t>Planned autonomy level</t>
        </is>
      </c>
      <c r="Q4" s="14" t="inlineStr">
        <is>
          <t>Expected benefit ($ per year)</t>
        </is>
      </c>
      <c r="R4" s="14" t="inlineStr">
        <is>
          <t>Next step</t>
        </is>
      </c>
      <c r="S4" s="14" t="inlineStr">
        <is>
          <t>Next review</t>
        </is>
      </c>
      <c r="T4" s="14" t="inlineStr">
        <is>
          <t>Review status</t>
        </is>
      </c>
      <c r="U4" s="14" t="inlineStr">
        <is>
          <t>Rank</t>
        </is>
      </c>
    </row>
    <row r="5">
      <c r="A5" s="19" t="inlineStr">
        <is>
          <t>UC-01</t>
        </is>
      </c>
      <c r="B5" s="19" t="inlineStr">
        <is>
          <t>Complaint classification and routing</t>
        </is>
      </c>
      <c r="C5" s="19" t="inlineStr">
        <is>
          <t>Customer service</t>
        </is>
      </c>
      <c r="D5" s="19" t="inlineStr">
        <is>
          <t>Customer service lead</t>
        </is>
      </c>
      <c r="E5" s="19" t="n"/>
      <c r="F5" s="20" t="n">
        <v>4</v>
      </c>
      <c r="G5" s="20" t="n">
        <v>5</v>
      </c>
      <c r="H5" s="20" t="n">
        <v>4</v>
      </c>
      <c r="I5" s="20" t="n">
        <v>4</v>
      </c>
      <c r="J5" s="20" t="n">
        <v>4</v>
      </c>
      <c r="K5" s="20" t="n">
        <v>3</v>
      </c>
      <c r="L5" s="21">
        <f>IF(COUNT(F5:K5)&lt;6,"",ROUND((F5*Settings!$B$5+G5*Settings!$B$6+H5*Settings!$B$7+I5*Settings!$B$8+J5*Settings!$B$9+K5*Settings!$B$10)/(5*SUM(Settings!$B$5:$B$10))*100,1))</f>
        <v/>
      </c>
      <c r="M5" s="22">
        <f>IF(L5="","",IF(OR(I5&lt;=Settings!$B$15,J5&lt;=Settings!$B$15),"Gate",""))</f>
        <v/>
      </c>
      <c r="N5" s="17">
        <f>IF(L5="","",IF(M5="Gate","Not yet (gate)",IF(L5&gt;=Settings!$B$13,"Pilot now",IF(L5&gt;=Settings!$B$14,"Prepare first","Defer"))))</f>
        <v/>
      </c>
      <c r="O5" s="19" t="inlineStr">
        <is>
          <t>Pilot</t>
        </is>
      </c>
      <c r="P5" s="19" t="inlineStr">
        <is>
          <t>Act, human samples</t>
        </is>
      </c>
      <c r="Q5" s="23" t="n">
        <v>17000</v>
      </c>
      <c r="R5" s="19" t="inlineStr">
        <is>
          <t>Pilot review in November</t>
        </is>
      </c>
      <c r="S5" s="24" t="n">
        <v>46329</v>
      </c>
      <c r="T5" s="22">
        <f>IF(S5="","",IF(OR(O5="Live",O5="Rejected"),"",IF(S5&lt;Settings!$B$17,"Overdue","OK")))</f>
        <v/>
      </c>
      <c r="U5" s="16">
        <f>IF(L5="","",RANK(L5,$L$5:$L$64)+COUNTIF($L$5:L5,L5)-1)</f>
        <v/>
      </c>
    </row>
    <row r="6">
      <c r="A6" s="19" t="inlineStr">
        <is>
          <t>UC-02</t>
        </is>
      </c>
      <c r="B6" s="19" t="inlineStr">
        <is>
          <t>Maintenance work-order triage agent</t>
        </is>
      </c>
      <c r="C6" s="19" t="inlineStr">
        <is>
          <t>Maintenance</t>
        </is>
      </c>
      <c r="D6" s="19" t="inlineStr">
        <is>
          <t>Maintenance lead</t>
        </is>
      </c>
      <c r="E6" s="19" t="n"/>
      <c r="F6" s="20" t="n">
        <v>4</v>
      </c>
      <c r="G6" s="20" t="n">
        <v>4</v>
      </c>
      <c r="H6" s="20" t="n">
        <v>3</v>
      </c>
      <c r="I6" s="20" t="n">
        <v>4</v>
      </c>
      <c r="J6" s="20" t="n">
        <v>3</v>
      </c>
      <c r="K6" s="20" t="n">
        <v>3</v>
      </c>
      <c r="L6" s="21">
        <f>IF(COUNT(F6:K6)&lt;6,"",ROUND((F6*Settings!$B$5+G6*Settings!$B$6+H6*Settings!$B$7+I6*Settings!$B$8+J6*Settings!$B$9+K6*Settings!$B$10)/(5*SUM(Settings!$B$5:$B$10))*100,1))</f>
        <v/>
      </c>
      <c r="M6" s="22">
        <f>IF(L6="","",IF(OR(I6&lt;=Settings!$B$15,J6&lt;=Settings!$B$15),"Gate",""))</f>
        <v/>
      </c>
      <c r="N6" s="17">
        <f>IF(L6="","",IF(M6="Gate","Not yet (gate)",IF(L6&gt;=Settings!$B$13,"Pilot now",IF(L6&gt;=Settings!$B$14,"Prepare first","Defer"))))</f>
        <v/>
      </c>
      <c r="O6" s="19" t="inlineStr">
        <is>
          <t>Business case</t>
        </is>
      </c>
      <c r="P6" s="19" t="inlineStr">
        <is>
          <t>Act with approval</t>
        </is>
      </c>
      <c r="Q6" s="23" t="n">
        <v>12000</v>
      </c>
      <c r="R6" s="19" t="inlineStr">
        <is>
          <t>Write business case</t>
        </is>
      </c>
      <c r="S6" s="24" t="n">
        <v>46325</v>
      </c>
      <c r="T6" s="22">
        <f>IF(S6="","",IF(OR(O6="Live",O6="Rejected"),"",IF(S6&lt;Settings!$B$17,"Overdue","OK")))</f>
        <v/>
      </c>
      <c r="U6" s="16">
        <f>IF(L6="","",RANK(L6,$L$5:$L$64)+COUNTIF($L$5:L6,L6)-1)</f>
        <v/>
      </c>
    </row>
    <row r="7">
      <c r="A7" s="19" t="inlineStr">
        <is>
          <t>UC-03</t>
        </is>
      </c>
      <c r="B7" s="19" t="inlineStr">
        <is>
          <t>First drafts of 8D and RCA summaries</t>
        </is>
      </c>
      <c r="C7" s="19" t="inlineStr">
        <is>
          <t>Quality</t>
        </is>
      </c>
      <c r="D7" s="19" t="inlineStr">
        <is>
          <t>Quality manager</t>
        </is>
      </c>
      <c r="E7" s="19" t="n"/>
      <c r="F7" s="20" t="n">
        <v>3</v>
      </c>
      <c r="G7" s="20" t="n">
        <v>3</v>
      </c>
      <c r="H7" s="20" t="n">
        <v>4</v>
      </c>
      <c r="I7" s="20" t="n">
        <v>4</v>
      </c>
      <c r="J7" s="20" t="n">
        <v>4</v>
      </c>
      <c r="K7" s="20" t="n">
        <v>5</v>
      </c>
      <c r="L7" s="21">
        <f>IF(COUNT(F7:K7)&lt;6,"",ROUND((F7*Settings!$B$5+G7*Settings!$B$6+H7*Settings!$B$7+I7*Settings!$B$8+J7*Settings!$B$9+K7*Settings!$B$10)/(5*SUM(Settings!$B$5:$B$10))*100,1))</f>
        <v/>
      </c>
      <c r="M7" s="22">
        <f>IF(L7="","",IF(OR(I7&lt;=Settings!$B$15,J7&lt;=Settings!$B$15),"Gate",""))</f>
        <v/>
      </c>
      <c r="N7" s="17">
        <f>IF(L7="","",IF(M7="Gate","Not yet (gate)",IF(L7&gt;=Settings!$B$13,"Pilot now",IF(L7&gt;=Settings!$B$14,"Prepare first","Defer"))))</f>
        <v/>
      </c>
      <c r="O7" s="19" t="inlineStr">
        <is>
          <t>Scored</t>
        </is>
      </c>
      <c r="P7" s="19" t="inlineStr">
        <is>
          <t>Draft</t>
        </is>
      </c>
      <c r="Q7" s="23" t="n">
        <v>6000</v>
      </c>
      <c r="R7" s="19" t="inlineStr">
        <is>
          <t>Test on 10 past cases</t>
        </is>
      </c>
      <c r="S7" s="24" t="n">
        <v>46341</v>
      </c>
      <c r="T7" s="22">
        <f>IF(S7="","",IF(OR(O7="Live",O7="Rejected"),"",IF(S7&lt;Settings!$B$17,"Overdue","OK")))</f>
        <v/>
      </c>
      <c r="U7" s="16">
        <f>IF(L7="","",RANK(L7,$L$5:$L$64)+COUNTIF($L$5:L7,L7)-1)</f>
        <v/>
      </c>
    </row>
    <row r="8">
      <c r="A8" s="19" t="inlineStr">
        <is>
          <t>UC-04</t>
        </is>
      </c>
      <c r="B8" s="19" t="inlineStr">
        <is>
          <t>Invoice matching and exception handling</t>
        </is>
      </c>
      <c r="C8" s="19" t="inlineStr">
        <is>
          <t>Finance</t>
        </is>
      </c>
      <c r="D8" s="19" t="inlineStr">
        <is>
          <t>Finance lead</t>
        </is>
      </c>
      <c r="E8" s="19" t="n"/>
      <c r="F8" s="20" t="n">
        <v>4</v>
      </c>
      <c r="G8" s="20" t="n">
        <v>5</v>
      </c>
      <c r="H8" s="20" t="n">
        <v>4</v>
      </c>
      <c r="I8" s="20" t="n">
        <v>5</v>
      </c>
      <c r="J8" s="20" t="n">
        <v>3</v>
      </c>
      <c r="K8" s="20" t="n">
        <v>2</v>
      </c>
      <c r="L8" s="21">
        <f>IF(COUNT(F8:K8)&lt;6,"",ROUND((F8*Settings!$B$5+G8*Settings!$B$6+H8*Settings!$B$7+I8*Settings!$B$8+J8*Settings!$B$9+K8*Settings!$B$10)/(5*SUM(Settings!$B$5:$B$10))*100,1))</f>
        <v/>
      </c>
      <c r="M8" s="22">
        <f>IF(L8="","",IF(OR(I8&lt;=Settings!$B$15,J8&lt;=Settings!$B$15),"Gate",""))</f>
        <v/>
      </c>
      <c r="N8" s="17">
        <f>IF(L8="","",IF(M8="Gate","Not yet (gate)",IF(L8&gt;=Settings!$B$13,"Pilot now",IF(L8&gt;=Settings!$B$14,"Prepare first","Defer"))))</f>
        <v/>
      </c>
      <c r="O8" s="19" t="inlineStr">
        <is>
          <t>Business case</t>
        </is>
      </c>
      <c r="P8" s="19" t="inlineStr">
        <is>
          <t>Act with approval</t>
        </is>
      </c>
      <c r="Q8" s="23" t="n">
        <v>21000</v>
      </c>
      <c r="R8" s="19" t="inlineStr">
        <is>
          <t>Check vendor options</t>
        </is>
      </c>
      <c r="S8" s="24" t="n">
        <v>46307</v>
      </c>
      <c r="T8" s="22">
        <f>IF(S8="","",IF(OR(O8="Live",O8="Rejected"),"",IF(S8&lt;Settings!$B$17,"Overdue","OK")))</f>
        <v/>
      </c>
      <c r="U8" s="16">
        <f>IF(L8="","",RANK(L8,$L$5:$L$64)+COUNTIF($L$5:L8,L8)-1)</f>
        <v/>
      </c>
    </row>
    <row r="9">
      <c r="A9" s="19" t="inlineStr">
        <is>
          <t>UC-05</t>
        </is>
      </c>
      <c r="B9" s="19" t="inlineStr">
        <is>
          <t>SOP drafting and translation</t>
        </is>
      </c>
      <c r="C9" s="19" t="inlineStr">
        <is>
          <t>Operations</t>
        </is>
      </c>
      <c r="D9" s="19" t="inlineStr">
        <is>
          <t>Operations manager</t>
        </is>
      </c>
      <c r="E9" s="19" t="n"/>
      <c r="F9" s="20" t="n">
        <v>3</v>
      </c>
      <c r="G9" s="20" t="n">
        <v>3</v>
      </c>
      <c r="H9" s="20" t="n">
        <v>3</v>
      </c>
      <c r="I9" s="20" t="n">
        <v>4</v>
      </c>
      <c r="J9" s="20" t="n">
        <v>4</v>
      </c>
      <c r="K9" s="20" t="n">
        <v>5</v>
      </c>
      <c r="L9" s="21">
        <f>IF(COUNT(F9:K9)&lt;6,"",ROUND((F9*Settings!$B$5+G9*Settings!$B$6+H9*Settings!$B$7+I9*Settings!$B$8+J9*Settings!$B$9+K9*Settings!$B$10)/(5*SUM(Settings!$B$5:$B$10))*100,1))</f>
        <v/>
      </c>
      <c r="M9" s="22">
        <f>IF(L9="","",IF(OR(I9&lt;=Settings!$B$15,J9&lt;=Settings!$B$15),"Gate",""))</f>
        <v/>
      </c>
      <c r="N9" s="17">
        <f>IF(L9="","",IF(M9="Gate","Not yet (gate)",IF(L9&gt;=Settings!$B$13,"Pilot now",IF(L9&gt;=Settings!$B$14,"Prepare first","Defer"))))</f>
        <v/>
      </c>
      <c r="O9" s="19" t="inlineStr">
        <is>
          <t>Scored</t>
        </is>
      </c>
      <c r="P9" s="19" t="inlineStr">
        <is>
          <t>Draft</t>
        </is>
      </c>
      <c r="Q9" s="23" t="n">
        <v>4000</v>
      </c>
      <c r="R9" s="19" t="inlineStr">
        <is>
          <t>Pick one SOP</t>
        </is>
      </c>
      <c r="S9" s="24" t="n">
        <v>46357</v>
      </c>
      <c r="T9" s="22">
        <f>IF(S9="","",IF(OR(O9="Live",O9="Rejected"),"",IF(S9&lt;Settings!$B$17,"Overdue","OK")))</f>
        <v/>
      </c>
      <c r="U9" s="16">
        <f>IF(L9="","",RANK(L9,$L$5:$L$64)+COUNTIF($L$5:L9,L9)-1)</f>
        <v/>
      </c>
    </row>
    <row r="10">
      <c r="A10" s="19" t="inlineStr">
        <is>
          <t>UC-06</t>
        </is>
      </c>
      <c r="B10" s="19" t="inlineStr">
        <is>
          <t>Visual inspection assist at final inspection</t>
        </is>
      </c>
      <c r="C10" s="19" t="inlineStr">
        <is>
          <t>Quality</t>
        </is>
      </c>
      <c r="D10" s="19" t="inlineStr">
        <is>
          <t>Quality manager</t>
        </is>
      </c>
      <c r="E10" s="19" t="n"/>
      <c r="F10" s="20" t="n">
        <v>5</v>
      </c>
      <c r="G10" s="20" t="n">
        <v>5</v>
      </c>
      <c r="H10" s="20" t="n">
        <v>3</v>
      </c>
      <c r="I10" s="20" t="n">
        <v>2</v>
      </c>
      <c r="J10" s="20" t="n">
        <v>2</v>
      </c>
      <c r="K10" s="20" t="n">
        <v>2</v>
      </c>
      <c r="L10" s="21">
        <f>IF(COUNT(F10:K10)&lt;6,"",ROUND((F10*Settings!$B$5+G10*Settings!$B$6+H10*Settings!$B$7+I10*Settings!$B$8+J10*Settings!$B$9+K10*Settings!$B$10)/(5*SUM(Settings!$B$5:$B$10))*100,1))</f>
        <v/>
      </c>
      <c r="M10" s="22">
        <f>IF(L10="","",IF(OR(I10&lt;=Settings!$B$15,J10&lt;=Settings!$B$15),"Gate",""))</f>
        <v/>
      </c>
      <c r="N10" s="17">
        <f>IF(L10="","",IF(M10="Gate","Not yet (gate)",IF(L10&gt;=Settings!$B$13,"Pilot now",IF(L10&gt;=Settings!$B$14,"Prepare first","Defer"))))</f>
        <v/>
      </c>
      <c r="O10" s="19" t="inlineStr">
        <is>
          <t>Scored</t>
        </is>
      </c>
      <c r="P10" s="19" t="inlineStr">
        <is>
          <t>Act with approval</t>
        </is>
      </c>
      <c r="Q10" s="23" t="n">
        <v>38000</v>
      </c>
      <c r="R10" s="19" t="inlineStr">
        <is>
          <t>Label 2,000 images</t>
        </is>
      </c>
      <c r="S10" s="24" t="n">
        <v>46346</v>
      </c>
      <c r="T10" s="22">
        <f>IF(S10="","",IF(OR(O10="Live",O10="Rejected"),"",IF(S10&lt;Settings!$B$17,"Overdue","OK")))</f>
        <v/>
      </c>
      <c r="U10" s="16">
        <f>IF(L10="","",RANK(L10,$L$5:$L$64)+COUNTIF($L$5:L10,L10)-1)</f>
        <v/>
      </c>
    </row>
    <row r="11">
      <c r="A11" s="19" t="inlineStr">
        <is>
          <t>UC-07</t>
        </is>
      </c>
      <c r="B11" s="19" t="inlineStr">
        <is>
          <t>Demand forecast adjustment suggestions</t>
        </is>
      </c>
      <c r="C11" s="19" t="inlineStr">
        <is>
          <t>Planning</t>
        </is>
      </c>
      <c r="D11" s="19" t="inlineStr">
        <is>
          <t>Planning lead</t>
        </is>
      </c>
      <c r="E11" s="19" t="n"/>
      <c r="F11" s="20" t="n">
        <v>4</v>
      </c>
      <c r="G11" s="20" t="n">
        <v>3</v>
      </c>
      <c r="H11" s="20" t="n">
        <v>2</v>
      </c>
      <c r="I11" s="20" t="n">
        <v>3</v>
      </c>
      <c r="J11" s="20" t="n">
        <v>3</v>
      </c>
      <c r="K11" s="20" t="n">
        <v>3</v>
      </c>
      <c r="L11" s="21">
        <f>IF(COUNT(F11:K11)&lt;6,"",ROUND((F11*Settings!$B$5+G11*Settings!$B$6+H11*Settings!$B$7+I11*Settings!$B$8+J11*Settings!$B$9+K11*Settings!$B$10)/(5*SUM(Settings!$B$5:$B$10))*100,1))</f>
        <v/>
      </c>
      <c r="M11" s="22">
        <f>IF(L11="","",IF(OR(I11&lt;=Settings!$B$15,J11&lt;=Settings!$B$15),"Gate",""))</f>
        <v/>
      </c>
      <c r="N11" s="17">
        <f>IF(L11="","",IF(M11="Gate","Not yet (gate)",IF(L11&gt;=Settings!$B$13,"Pilot now",IF(L11&gt;=Settings!$B$14,"Prepare first","Defer"))))</f>
        <v/>
      </c>
      <c r="O11" s="19" t="inlineStr">
        <is>
          <t>Idea</t>
        </is>
      </c>
      <c r="P11" s="19" t="inlineStr">
        <is>
          <t>Draft</t>
        </is>
      </c>
      <c r="Q11" s="23" t="n">
        <v>9000</v>
      </c>
      <c r="R11" s="19" t="inlineStr">
        <is>
          <t>Collect two years of history</t>
        </is>
      </c>
      <c r="S11" s="24" t="n">
        <v>46371</v>
      </c>
      <c r="T11" s="22">
        <f>IF(S11="","",IF(OR(O11="Live",O11="Rejected"),"",IF(S11&lt;Settings!$B$17,"Overdue","OK")))</f>
        <v/>
      </c>
      <c r="U11" s="16">
        <f>IF(L11="","",RANK(L11,$L$5:$L$64)+COUNTIF($L$5:L11,L11)-1)</f>
        <v/>
      </c>
    </row>
    <row r="12">
      <c r="A12" s="19" t="inlineStr">
        <is>
          <t>UC-08</t>
        </is>
      </c>
      <c r="B12" s="19" t="inlineStr">
        <is>
          <t>Near-miss report classification</t>
        </is>
      </c>
      <c r="C12" s="19" t="inlineStr">
        <is>
          <t>Safety</t>
        </is>
      </c>
      <c r="D12" s="19" t="inlineStr">
        <is>
          <t>Safety coordinator</t>
        </is>
      </c>
      <c r="E12" s="19" t="n"/>
      <c r="F12" s="20" t="n">
        <v>3</v>
      </c>
      <c r="G12" s="20" t="n">
        <v>3</v>
      </c>
      <c r="H12" s="20" t="n">
        <v>4</v>
      </c>
      <c r="I12" s="20" t="n">
        <v>4</v>
      </c>
      <c r="J12" s="20" t="n">
        <v>4</v>
      </c>
      <c r="K12" s="20" t="n">
        <v>4</v>
      </c>
      <c r="L12" s="21">
        <f>IF(COUNT(F12:K12)&lt;6,"",ROUND((F12*Settings!$B$5+G12*Settings!$B$6+H12*Settings!$B$7+I12*Settings!$B$8+J12*Settings!$B$9+K12*Settings!$B$10)/(5*SUM(Settings!$B$5:$B$10))*100,1))</f>
        <v/>
      </c>
      <c r="M12" s="22">
        <f>IF(L12="","",IF(OR(I12&lt;=Settings!$B$15,J12&lt;=Settings!$B$15),"Gate",""))</f>
        <v/>
      </c>
      <c r="N12" s="17">
        <f>IF(L12="","",IF(M12="Gate","Not yet (gate)",IF(L12&gt;=Settings!$B$13,"Pilot now",IF(L12&gt;=Settings!$B$14,"Prepare first","Defer"))))</f>
        <v/>
      </c>
      <c r="O12" s="19" t="inlineStr">
        <is>
          <t>Scored</t>
        </is>
      </c>
      <c r="P12" s="19" t="inlineStr">
        <is>
          <t>Act with approval</t>
        </is>
      </c>
      <c r="Q12" s="23" t="n">
        <v>5000</v>
      </c>
      <c r="R12" s="19" t="inlineStr">
        <is>
          <t>Compare with safety reviewer</t>
        </is>
      </c>
      <c r="S12" s="24" t="n">
        <v>46336</v>
      </c>
      <c r="T12" s="22">
        <f>IF(S12="","",IF(OR(O12="Live",O12="Rejected"),"",IF(S12&lt;Settings!$B$17,"Overdue","OK")))</f>
        <v/>
      </c>
      <c r="U12" s="16">
        <f>IF(L12="","",RANK(L12,$L$5:$L$64)+COUNTIF($L$5:L12,L12)-1)</f>
        <v/>
      </c>
    </row>
    <row r="13">
      <c r="A13" s="19" t="n"/>
      <c r="B13" s="19" t="n"/>
      <c r="C13" s="19" t="n"/>
      <c r="D13" s="19" t="n"/>
      <c r="E13" s="19" t="n"/>
      <c r="F13" s="20" t="n"/>
      <c r="G13" s="20" t="n"/>
      <c r="H13" s="20" t="n"/>
      <c r="I13" s="20" t="n"/>
      <c r="J13" s="20" t="n"/>
      <c r="K13" s="20" t="n"/>
      <c r="L13" s="21">
        <f>IF(COUNT(F13:K13)&lt;6,"",ROUND((F13*Settings!$B$5+G13*Settings!$B$6+H13*Settings!$B$7+I13*Settings!$B$8+J13*Settings!$B$9+K13*Settings!$B$10)/(5*SUM(Settings!$B$5:$B$10))*100,1))</f>
        <v/>
      </c>
      <c r="M13" s="22">
        <f>IF(L13="","",IF(OR(I13&lt;=Settings!$B$15,J13&lt;=Settings!$B$15),"Gate",""))</f>
        <v/>
      </c>
      <c r="N13" s="17">
        <f>IF(L13="","",IF(M13="Gate","Not yet (gate)",IF(L13&gt;=Settings!$B$13,"Pilot now",IF(L13&gt;=Settings!$B$14,"Prepare first","Defer"))))</f>
        <v/>
      </c>
      <c r="O13" s="19" t="n"/>
      <c r="P13" s="19" t="n"/>
      <c r="Q13" s="23" t="n"/>
      <c r="R13" s="19" t="n"/>
      <c r="S13" s="24" t="n"/>
      <c r="T13" s="22">
        <f>IF(S13="","",IF(OR(O13="Live",O13="Rejected"),"",IF(S13&lt;Settings!$B$17,"Overdue","OK")))</f>
        <v/>
      </c>
      <c r="U13" s="16">
        <f>IF(L13="","",RANK(L13,$L$5:$L$64)+COUNTIF($L$5:L13,L13)-1)</f>
        <v/>
      </c>
    </row>
    <row r="14">
      <c r="A14" s="19" t="n"/>
      <c r="B14" s="19" t="n"/>
      <c r="C14" s="19" t="n"/>
      <c r="D14" s="19" t="n"/>
      <c r="E14" s="19" t="n"/>
      <c r="F14" s="20" t="n"/>
      <c r="G14" s="20" t="n"/>
      <c r="H14" s="20" t="n"/>
      <c r="I14" s="20" t="n"/>
      <c r="J14" s="20" t="n"/>
      <c r="K14" s="20" t="n"/>
      <c r="L14" s="21">
        <f>IF(COUNT(F14:K14)&lt;6,"",ROUND((F14*Settings!$B$5+G14*Settings!$B$6+H14*Settings!$B$7+I14*Settings!$B$8+J14*Settings!$B$9+K14*Settings!$B$10)/(5*SUM(Settings!$B$5:$B$10))*100,1))</f>
        <v/>
      </c>
      <c r="M14" s="22">
        <f>IF(L14="","",IF(OR(I14&lt;=Settings!$B$15,J14&lt;=Settings!$B$15),"Gate",""))</f>
        <v/>
      </c>
      <c r="N14" s="17">
        <f>IF(L14="","",IF(M14="Gate","Not yet (gate)",IF(L14&gt;=Settings!$B$13,"Pilot now",IF(L14&gt;=Settings!$B$14,"Prepare first","Defer"))))</f>
        <v/>
      </c>
      <c r="O14" s="19" t="n"/>
      <c r="P14" s="19" t="n"/>
      <c r="Q14" s="23" t="n"/>
      <c r="R14" s="19" t="n"/>
      <c r="S14" s="24" t="n"/>
      <c r="T14" s="22">
        <f>IF(S14="","",IF(OR(O14="Live",O14="Rejected"),"",IF(S14&lt;Settings!$B$17,"Overdue","OK")))</f>
        <v/>
      </c>
      <c r="U14" s="16">
        <f>IF(L14="","",RANK(L14,$L$5:$L$64)+COUNTIF($L$5:L14,L14)-1)</f>
        <v/>
      </c>
    </row>
    <row r="15">
      <c r="A15" s="19" t="n"/>
      <c r="B15" s="19" t="n"/>
      <c r="C15" s="19" t="n"/>
      <c r="D15" s="19" t="n"/>
      <c r="E15" s="19" t="n"/>
      <c r="F15" s="20" t="n"/>
      <c r="G15" s="20" t="n"/>
      <c r="H15" s="20" t="n"/>
      <c r="I15" s="20" t="n"/>
      <c r="J15" s="20" t="n"/>
      <c r="K15" s="20" t="n"/>
      <c r="L15" s="21">
        <f>IF(COUNT(F15:K15)&lt;6,"",ROUND((F15*Settings!$B$5+G15*Settings!$B$6+H15*Settings!$B$7+I15*Settings!$B$8+J15*Settings!$B$9+K15*Settings!$B$10)/(5*SUM(Settings!$B$5:$B$10))*100,1))</f>
        <v/>
      </c>
      <c r="M15" s="22">
        <f>IF(L15="","",IF(OR(I15&lt;=Settings!$B$15,J15&lt;=Settings!$B$15),"Gate",""))</f>
        <v/>
      </c>
      <c r="N15" s="17">
        <f>IF(L15="","",IF(M15="Gate","Not yet (gate)",IF(L15&gt;=Settings!$B$13,"Pilot now",IF(L15&gt;=Settings!$B$14,"Prepare first","Defer"))))</f>
        <v/>
      </c>
      <c r="O15" s="19" t="n"/>
      <c r="P15" s="19" t="n"/>
      <c r="Q15" s="23" t="n"/>
      <c r="R15" s="19" t="n"/>
      <c r="S15" s="24" t="n"/>
      <c r="T15" s="22">
        <f>IF(S15="","",IF(OR(O15="Live",O15="Rejected"),"",IF(S15&lt;Settings!$B$17,"Overdue","OK")))</f>
        <v/>
      </c>
      <c r="U15" s="16">
        <f>IF(L15="","",RANK(L15,$L$5:$L$64)+COUNTIF($L$5:L15,L15)-1)</f>
        <v/>
      </c>
    </row>
    <row r="16">
      <c r="A16" s="19" t="n"/>
      <c r="B16" s="19" t="n"/>
      <c r="C16" s="19" t="n"/>
      <c r="D16" s="19" t="n"/>
      <c r="E16" s="19" t="n"/>
      <c r="F16" s="20" t="n"/>
      <c r="G16" s="20" t="n"/>
      <c r="H16" s="20" t="n"/>
      <c r="I16" s="20" t="n"/>
      <c r="J16" s="20" t="n"/>
      <c r="K16" s="20" t="n"/>
      <c r="L16" s="21">
        <f>IF(COUNT(F16:K16)&lt;6,"",ROUND((F16*Settings!$B$5+G16*Settings!$B$6+H16*Settings!$B$7+I16*Settings!$B$8+J16*Settings!$B$9+K16*Settings!$B$10)/(5*SUM(Settings!$B$5:$B$10))*100,1))</f>
        <v/>
      </c>
      <c r="M16" s="22">
        <f>IF(L16="","",IF(OR(I16&lt;=Settings!$B$15,J16&lt;=Settings!$B$15),"Gate",""))</f>
        <v/>
      </c>
      <c r="N16" s="17">
        <f>IF(L16="","",IF(M16="Gate","Not yet (gate)",IF(L16&gt;=Settings!$B$13,"Pilot now",IF(L16&gt;=Settings!$B$14,"Prepare first","Defer"))))</f>
        <v/>
      </c>
      <c r="O16" s="19" t="n"/>
      <c r="P16" s="19" t="n"/>
      <c r="Q16" s="23" t="n"/>
      <c r="R16" s="19" t="n"/>
      <c r="S16" s="24" t="n"/>
      <c r="T16" s="22">
        <f>IF(S16="","",IF(OR(O16="Live",O16="Rejected"),"",IF(S16&lt;Settings!$B$17,"Overdue","OK")))</f>
        <v/>
      </c>
      <c r="U16" s="16">
        <f>IF(L16="","",RANK(L16,$L$5:$L$64)+COUNTIF($L$5:L16,L16)-1)</f>
        <v/>
      </c>
    </row>
    <row r="17">
      <c r="A17" s="19" t="n"/>
      <c r="B17" s="19" t="n"/>
      <c r="C17" s="19" t="n"/>
      <c r="D17" s="19" t="n"/>
      <c r="E17" s="19" t="n"/>
      <c r="F17" s="20" t="n"/>
      <c r="G17" s="20" t="n"/>
      <c r="H17" s="20" t="n"/>
      <c r="I17" s="20" t="n"/>
      <c r="J17" s="20" t="n"/>
      <c r="K17" s="20" t="n"/>
      <c r="L17" s="21">
        <f>IF(COUNT(F17:K17)&lt;6,"",ROUND((F17*Settings!$B$5+G17*Settings!$B$6+H17*Settings!$B$7+I17*Settings!$B$8+J17*Settings!$B$9+K17*Settings!$B$10)/(5*SUM(Settings!$B$5:$B$10))*100,1))</f>
        <v/>
      </c>
      <c r="M17" s="22">
        <f>IF(L17="","",IF(OR(I17&lt;=Settings!$B$15,J17&lt;=Settings!$B$15),"Gate",""))</f>
        <v/>
      </c>
      <c r="N17" s="17">
        <f>IF(L17="","",IF(M17="Gate","Not yet (gate)",IF(L17&gt;=Settings!$B$13,"Pilot now",IF(L17&gt;=Settings!$B$14,"Prepare first","Defer"))))</f>
        <v/>
      </c>
      <c r="O17" s="19" t="n"/>
      <c r="P17" s="19" t="n"/>
      <c r="Q17" s="23" t="n"/>
      <c r="R17" s="19" t="n"/>
      <c r="S17" s="24" t="n"/>
      <c r="T17" s="22">
        <f>IF(S17="","",IF(OR(O17="Live",O17="Rejected"),"",IF(S17&lt;Settings!$B$17,"Overdue","OK")))</f>
        <v/>
      </c>
      <c r="U17" s="16">
        <f>IF(L17="","",RANK(L17,$L$5:$L$64)+COUNTIF($L$5:L17,L17)-1)</f>
        <v/>
      </c>
    </row>
    <row r="18">
      <c r="A18" s="19" t="n"/>
      <c r="B18" s="19" t="n"/>
      <c r="C18" s="19" t="n"/>
      <c r="D18" s="19" t="n"/>
      <c r="E18" s="19" t="n"/>
      <c r="F18" s="20" t="n"/>
      <c r="G18" s="20" t="n"/>
      <c r="H18" s="20" t="n"/>
      <c r="I18" s="20" t="n"/>
      <c r="J18" s="20" t="n"/>
      <c r="K18" s="20" t="n"/>
      <c r="L18" s="21">
        <f>IF(COUNT(F18:K18)&lt;6,"",ROUND((F18*Settings!$B$5+G18*Settings!$B$6+H18*Settings!$B$7+I18*Settings!$B$8+J18*Settings!$B$9+K18*Settings!$B$10)/(5*SUM(Settings!$B$5:$B$10))*100,1))</f>
        <v/>
      </c>
      <c r="M18" s="22">
        <f>IF(L18="","",IF(OR(I18&lt;=Settings!$B$15,J18&lt;=Settings!$B$15),"Gate",""))</f>
        <v/>
      </c>
      <c r="N18" s="17">
        <f>IF(L18="","",IF(M18="Gate","Not yet (gate)",IF(L18&gt;=Settings!$B$13,"Pilot now",IF(L18&gt;=Settings!$B$14,"Prepare first","Defer"))))</f>
        <v/>
      </c>
      <c r="O18" s="19" t="n"/>
      <c r="P18" s="19" t="n"/>
      <c r="Q18" s="23" t="n"/>
      <c r="R18" s="19" t="n"/>
      <c r="S18" s="24" t="n"/>
      <c r="T18" s="22">
        <f>IF(S18="","",IF(OR(O18="Live",O18="Rejected"),"",IF(S18&lt;Settings!$B$17,"Overdue","OK")))</f>
        <v/>
      </c>
      <c r="U18" s="16">
        <f>IF(L18="","",RANK(L18,$L$5:$L$64)+COUNTIF($L$5:L18,L18)-1)</f>
        <v/>
      </c>
    </row>
    <row r="19">
      <c r="A19" s="19" t="n"/>
      <c r="B19" s="19" t="n"/>
      <c r="C19" s="19" t="n"/>
      <c r="D19" s="19" t="n"/>
      <c r="E19" s="19" t="n"/>
      <c r="F19" s="20" t="n"/>
      <c r="G19" s="20" t="n"/>
      <c r="H19" s="20" t="n"/>
      <c r="I19" s="20" t="n"/>
      <c r="J19" s="20" t="n"/>
      <c r="K19" s="20" t="n"/>
      <c r="L19" s="21">
        <f>IF(COUNT(F19:K19)&lt;6,"",ROUND((F19*Settings!$B$5+G19*Settings!$B$6+H19*Settings!$B$7+I19*Settings!$B$8+J19*Settings!$B$9+K19*Settings!$B$10)/(5*SUM(Settings!$B$5:$B$10))*100,1))</f>
        <v/>
      </c>
      <c r="M19" s="22">
        <f>IF(L19="","",IF(OR(I19&lt;=Settings!$B$15,J19&lt;=Settings!$B$15),"Gate",""))</f>
        <v/>
      </c>
      <c r="N19" s="17">
        <f>IF(L19="","",IF(M19="Gate","Not yet (gate)",IF(L19&gt;=Settings!$B$13,"Pilot now",IF(L19&gt;=Settings!$B$14,"Prepare first","Defer"))))</f>
        <v/>
      </c>
      <c r="O19" s="19" t="n"/>
      <c r="P19" s="19" t="n"/>
      <c r="Q19" s="23" t="n"/>
      <c r="R19" s="19" t="n"/>
      <c r="S19" s="24" t="n"/>
      <c r="T19" s="22">
        <f>IF(S19="","",IF(OR(O19="Live",O19="Rejected"),"",IF(S19&lt;Settings!$B$17,"Overdue","OK")))</f>
        <v/>
      </c>
      <c r="U19" s="16">
        <f>IF(L19="","",RANK(L19,$L$5:$L$64)+COUNTIF($L$5:L19,L19)-1)</f>
        <v/>
      </c>
    </row>
    <row r="20">
      <c r="A20" s="19" t="n"/>
      <c r="B20" s="19" t="n"/>
      <c r="C20" s="19" t="n"/>
      <c r="D20" s="19" t="n"/>
      <c r="E20" s="19" t="n"/>
      <c r="F20" s="20" t="n"/>
      <c r="G20" s="20" t="n"/>
      <c r="H20" s="20" t="n"/>
      <c r="I20" s="20" t="n"/>
      <c r="J20" s="20" t="n"/>
      <c r="K20" s="20" t="n"/>
      <c r="L20" s="21">
        <f>IF(COUNT(F20:K20)&lt;6,"",ROUND((F20*Settings!$B$5+G20*Settings!$B$6+H20*Settings!$B$7+I20*Settings!$B$8+J20*Settings!$B$9+K20*Settings!$B$10)/(5*SUM(Settings!$B$5:$B$10))*100,1))</f>
        <v/>
      </c>
      <c r="M20" s="22">
        <f>IF(L20="","",IF(OR(I20&lt;=Settings!$B$15,J20&lt;=Settings!$B$15),"Gate",""))</f>
        <v/>
      </c>
      <c r="N20" s="17">
        <f>IF(L20="","",IF(M20="Gate","Not yet (gate)",IF(L20&gt;=Settings!$B$13,"Pilot now",IF(L20&gt;=Settings!$B$14,"Prepare first","Defer"))))</f>
        <v/>
      </c>
      <c r="O20" s="19" t="n"/>
      <c r="P20" s="19" t="n"/>
      <c r="Q20" s="23" t="n"/>
      <c r="R20" s="19" t="n"/>
      <c r="S20" s="24" t="n"/>
      <c r="T20" s="22">
        <f>IF(S20="","",IF(OR(O20="Live",O20="Rejected"),"",IF(S20&lt;Settings!$B$17,"Overdue","OK")))</f>
        <v/>
      </c>
      <c r="U20" s="16">
        <f>IF(L20="","",RANK(L20,$L$5:$L$64)+COUNTIF($L$5:L20,L20)-1)</f>
        <v/>
      </c>
    </row>
    <row r="21">
      <c r="A21" s="19" t="n"/>
      <c r="B21" s="19" t="n"/>
      <c r="C21" s="19" t="n"/>
      <c r="D21" s="19" t="n"/>
      <c r="E21" s="19" t="n"/>
      <c r="F21" s="20" t="n"/>
      <c r="G21" s="20" t="n"/>
      <c r="H21" s="20" t="n"/>
      <c r="I21" s="20" t="n"/>
      <c r="J21" s="20" t="n"/>
      <c r="K21" s="20" t="n"/>
      <c r="L21" s="21">
        <f>IF(COUNT(F21:K21)&lt;6,"",ROUND((F21*Settings!$B$5+G21*Settings!$B$6+H21*Settings!$B$7+I21*Settings!$B$8+J21*Settings!$B$9+K21*Settings!$B$10)/(5*SUM(Settings!$B$5:$B$10))*100,1))</f>
        <v/>
      </c>
      <c r="M21" s="22">
        <f>IF(L21="","",IF(OR(I21&lt;=Settings!$B$15,J21&lt;=Settings!$B$15),"Gate",""))</f>
        <v/>
      </c>
      <c r="N21" s="17">
        <f>IF(L21="","",IF(M21="Gate","Not yet (gate)",IF(L21&gt;=Settings!$B$13,"Pilot now",IF(L21&gt;=Settings!$B$14,"Prepare first","Defer"))))</f>
        <v/>
      </c>
      <c r="O21" s="19" t="n"/>
      <c r="P21" s="19" t="n"/>
      <c r="Q21" s="23" t="n"/>
      <c r="R21" s="19" t="n"/>
      <c r="S21" s="24" t="n"/>
      <c r="T21" s="22">
        <f>IF(S21="","",IF(OR(O21="Live",O21="Rejected"),"",IF(S21&lt;Settings!$B$17,"Overdue","OK")))</f>
        <v/>
      </c>
      <c r="U21" s="16">
        <f>IF(L21="","",RANK(L21,$L$5:$L$64)+COUNTIF($L$5:L21,L21)-1)</f>
        <v/>
      </c>
    </row>
    <row r="22">
      <c r="A22" s="19" t="n"/>
      <c r="B22" s="19" t="n"/>
      <c r="C22" s="19" t="n"/>
      <c r="D22" s="19" t="n"/>
      <c r="E22" s="19" t="n"/>
      <c r="F22" s="20" t="n"/>
      <c r="G22" s="20" t="n"/>
      <c r="H22" s="20" t="n"/>
      <c r="I22" s="20" t="n"/>
      <c r="J22" s="20" t="n"/>
      <c r="K22" s="20" t="n"/>
      <c r="L22" s="21">
        <f>IF(COUNT(F22:K22)&lt;6,"",ROUND((F22*Settings!$B$5+G22*Settings!$B$6+H22*Settings!$B$7+I22*Settings!$B$8+J22*Settings!$B$9+K22*Settings!$B$10)/(5*SUM(Settings!$B$5:$B$10))*100,1))</f>
        <v/>
      </c>
      <c r="M22" s="22">
        <f>IF(L22="","",IF(OR(I22&lt;=Settings!$B$15,J22&lt;=Settings!$B$15),"Gate",""))</f>
        <v/>
      </c>
      <c r="N22" s="17">
        <f>IF(L22="","",IF(M22="Gate","Not yet (gate)",IF(L22&gt;=Settings!$B$13,"Pilot now",IF(L22&gt;=Settings!$B$14,"Prepare first","Defer"))))</f>
        <v/>
      </c>
      <c r="O22" s="19" t="n"/>
      <c r="P22" s="19" t="n"/>
      <c r="Q22" s="23" t="n"/>
      <c r="R22" s="19" t="n"/>
      <c r="S22" s="24" t="n"/>
      <c r="T22" s="22">
        <f>IF(S22="","",IF(OR(O22="Live",O22="Rejected"),"",IF(S22&lt;Settings!$B$17,"Overdue","OK")))</f>
        <v/>
      </c>
      <c r="U22" s="16">
        <f>IF(L22="","",RANK(L22,$L$5:$L$64)+COUNTIF($L$5:L22,L22)-1)</f>
        <v/>
      </c>
    </row>
    <row r="23">
      <c r="A23" s="19" t="n"/>
      <c r="B23" s="19" t="n"/>
      <c r="C23" s="19" t="n"/>
      <c r="D23" s="19" t="n"/>
      <c r="E23" s="19" t="n"/>
      <c r="F23" s="20" t="n"/>
      <c r="G23" s="20" t="n"/>
      <c r="H23" s="20" t="n"/>
      <c r="I23" s="20" t="n"/>
      <c r="J23" s="20" t="n"/>
      <c r="K23" s="20" t="n"/>
      <c r="L23" s="21">
        <f>IF(COUNT(F23:K23)&lt;6,"",ROUND((F23*Settings!$B$5+G23*Settings!$B$6+H23*Settings!$B$7+I23*Settings!$B$8+J23*Settings!$B$9+K23*Settings!$B$10)/(5*SUM(Settings!$B$5:$B$10))*100,1))</f>
        <v/>
      </c>
      <c r="M23" s="22">
        <f>IF(L23="","",IF(OR(I23&lt;=Settings!$B$15,J23&lt;=Settings!$B$15),"Gate",""))</f>
        <v/>
      </c>
      <c r="N23" s="17">
        <f>IF(L23="","",IF(M23="Gate","Not yet (gate)",IF(L23&gt;=Settings!$B$13,"Pilot now",IF(L23&gt;=Settings!$B$14,"Prepare first","Defer"))))</f>
        <v/>
      </c>
      <c r="O23" s="19" t="n"/>
      <c r="P23" s="19" t="n"/>
      <c r="Q23" s="23" t="n"/>
      <c r="R23" s="19" t="n"/>
      <c r="S23" s="24" t="n"/>
      <c r="T23" s="22">
        <f>IF(S23="","",IF(OR(O23="Live",O23="Rejected"),"",IF(S23&lt;Settings!$B$17,"Overdue","OK")))</f>
        <v/>
      </c>
      <c r="U23" s="16">
        <f>IF(L23="","",RANK(L23,$L$5:$L$64)+COUNTIF($L$5:L23,L23)-1)</f>
        <v/>
      </c>
    </row>
    <row r="24">
      <c r="A24" s="19" t="n"/>
      <c r="B24" s="19" t="n"/>
      <c r="C24" s="19" t="n"/>
      <c r="D24" s="19" t="n"/>
      <c r="E24" s="19" t="n"/>
      <c r="F24" s="20" t="n"/>
      <c r="G24" s="20" t="n"/>
      <c r="H24" s="20" t="n"/>
      <c r="I24" s="20" t="n"/>
      <c r="J24" s="20" t="n"/>
      <c r="K24" s="20" t="n"/>
      <c r="L24" s="21">
        <f>IF(COUNT(F24:K24)&lt;6,"",ROUND((F24*Settings!$B$5+G24*Settings!$B$6+H24*Settings!$B$7+I24*Settings!$B$8+J24*Settings!$B$9+K24*Settings!$B$10)/(5*SUM(Settings!$B$5:$B$10))*100,1))</f>
        <v/>
      </c>
      <c r="M24" s="22">
        <f>IF(L24="","",IF(OR(I24&lt;=Settings!$B$15,J24&lt;=Settings!$B$15),"Gate",""))</f>
        <v/>
      </c>
      <c r="N24" s="17">
        <f>IF(L24="","",IF(M24="Gate","Not yet (gate)",IF(L24&gt;=Settings!$B$13,"Pilot now",IF(L24&gt;=Settings!$B$14,"Prepare first","Defer"))))</f>
        <v/>
      </c>
      <c r="O24" s="19" t="n"/>
      <c r="P24" s="19" t="n"/>
      <c r="Q24" s="23" t="n"/>
      <c r="R24" s="19" t="n"/>
      <c r="S24" s="24" t="n"/>
      <c r="T24" s="22">
        <f>IF(S24="","",IF(OR(O24="Live",O24="Rejected"),"",IF(S24&lt;Settings!$B$17,"Overdue","OK")))</f>
        <v/>
      </c>
      <c r="U24" s="16">
        <f>IF(L24="","",RANK(L24,$L$5:$L$64)+COUNTIF($L$5:L24,L24)-1)</f>
        <v/>
      </c>
    </row>
    <row r="25">
      <c r="A25" s="19" t="n"/>
      <c r="B25" s="19" t="n"/>
      <c r="C25" s="19" t="n"/>
      <c r="D25" s="19" t="n"/>
      <c r="E25" s="19" t="n"/>
      <c r="F25" s="20" t="n"/>
      <c r="G25" s="20" t="n"/>
      <c r="H25" s="20" t="n"/>
      <c r="I25" s="20" t="n"/>
      <c r="J25" s="20" t="n"/>
      <c r="K25" s="20" t="n"/>
      <c r="L25" s="21">
        <f>IF(COUNT(F25:K25)&lt;6,"",ROUND((F25*Settings!$B$5+G25*Settings!$B$6+H25*Settings!$B$7+I25*Settings!$B$8+J25*Settings!$B$9+K25*Settings!$B$10)/(5*SUM(Settings!$B$5:$B$10))*100,1))</f>
        <v/>
      </c>
      <c r="M25" s="22">
        <f>IF(L25="","",IF(OR(I25&lt;=Settings!$B$15,J25&lt;=Settings!$B$15),"Gate",""))</f>
        <v/>
      </c>
      <c r="N25" s="17">
        <f>IF(L25="","",IF(M25="Gate","Not yet (gate)",IF(L25&gt;=Settings!$B$13,"Pilot now",IF(L25&gt;=Settings!$B$14,"Prepare first","Defer"))))</f>
        <v/>
      </c>
      <c r="O25" s="19" t="n"/>
      <c r="P25" s="19" t="n"/>
      <c r="Q25" s="23" t="n"/>
      <c r="R25" s="19" t="n"/>
      <c r="S25" s="24" t="n"/>
      <c r="T25" s="22">
        <f>IF(S25="","",IF(OR(O25="Live",O25="Rejected"),"",IF(S25&lt;Settings!$B$17,"Overdue","OK")))</f>
        <v/>
      </c>
      <c r="U25" s="16">
        <f>IF(L25="","",RANK(L25,$L$5:$L$64)+COUNTIF($L$5:L25,L25)-1)</f>
        <v/>
      </c>
    </row>
    <row r="26">
      <c r="A26" s="19" t="n"/>
      <c r="B26" s="19" t="n"/>
      <c r="C26" s="19" t="n"/>
      <c r="D26" s="19" t="n"/>
      <c r="E26" s="19" t="n"/>
      <c r="F26" s="20" t="n"/>
      <c r="G26" s="20" t="n"/>
      <c r="H26" s="20" t="n"/>
      <c r="I26" s="20" t="n"/>
      <c r="J26" s="20" t="n"/>
      <c r="K26" s="20" t="n"/>
      <c r="L26" s="21">
        <f>IF(COUNT(F26:K26)&lt;6,"",ROUND((F26*Settings!$B$5+G26*Settings!$B$6+H26*Settings!$B$7+I26*Settings!$B$8+J26*Settings!$B$9+K26*Settings!$B$10)/(5*SUM(Settings!$B$5:$B$10))*100,1))</f>
        <v/>
      </c>
      <c r="M26" s="22">
        <f>IF(L26="","",IF(OR(I26&lt;=Settings!$B$15,J26&lt;=Settings!$B$15),"Gate",""))</f>
        <v/>
      </c>
      <c r="N26" s="17">
        <f>IF(L26="","",IF(M26="Gate","Not yet (gate)",IF(L26&gt;=Settings!$B$13,"Pilot now",IF(L26&gt;=Settings!$B$14,"Prepare first","Defer"))))</f>
        <v/>
      </c>
      <c r="O26" s="19" t="n"/>
      <c r="P26" s="19" t="n"/>
      <c r="Q26" s="23" t="n"/>
      <c r="R26" s="19" t="n"/>
      <c r="S26" s="24" t="n"/>
      <c r="T26" s="22">
        <f>IF(S26="","",IF(OR(O26="Live",O26="Rejected"),"",IF(S26&lt;Settings!$B$17,"Overdue","OK")))</f>
        <v/>
      </c>
      <c r="U26" s="16">
        <f>IF(L26="","",RANK(L26,$L$5:$L$64)+COUNTIF($L$5:L26,L26)-1)</f>
        <v/>
      </c>
    </row>
    <row r="27">
      <c r="A27" s="19" t="n"/>
      <c r="B27" s="19" t="n"/>
      <c r="C27" s="19" t="n"/>
      <c r="D27" s="19" t="n"/>
      <c r="E27" s="19" t="n"/>
      <c r="F27" s="20" t="n"/>
      <c r="G27" s="20" t="n"/>
      <c r="H27" s="20" t="n"/>
      <c r="I27" s="20" t="n"/>
      <c r="J27" s="20" t="n"/>
      <c r="K27" s="20" t="n"/>
      <c r="L27" s="21">
        <f>IF(COUNT(F27:K27)&lt;6,"",ROUND((F27*Settings!$B$5+G27*Settings!$B$6+H27*Settings!$B$7+I27*Settings!$B$8+J27*Settings!$B$9+K27*Settings!$B$10)/(5*SUM(Settings!$B$5:$B$10))*100,1))</f>
        <v/>
      </c>
      <c r="M27" s="22">
        <f>IF(L27="","",IF(OR(I27&lt;=Settings!$B$15,J27&lt;=Settings!$B$15),"Gate",""))</f>
        <v/>
      </c>
      <c r="N27" s="17">
        <f>IF(L27="","",IF(M27="Gate","Not yet (gate)",IF(L27&gt;=Settings!$B$13,"Pilot now",IF(L27&gt;=Settings!$B$14,"Prepare first","Defer"))))</f>
        <v/>
      </c>
      <c r="O27" s="19" t="n"/>
      <c r="P27" s="19" t="n"/>
      <c r="Q27" s="23" t="n"/>
      <c r="R27" s="19" t="n"/>
      <c r="S27" s="24" t="n"/>
      <c r="T27" s="22">
        <f>IF(S27="","",IF(OR(O27="Live",O27="Rejected"),"",IF(S27&lt;Settings!$B$17,"Overdue","OK")))</f>
        <v/>
      </c>
      <c r="U27" s="16">
        <f>IF(L27="","",RANK(L27,$L$5:$L$64)+COUNTIF($L$5:L27,L27)-1)</f>
        <v/>
      </c>
    </row>
    <row r="28">
      <c r="A28" s="19" t="n"/>
      <c r="B28" s="19" t="n"/>
      <c r="C28" s="19" t="n"/>
      <c r="D28" s="19" t="n"/>
      <c r="E28" s="19" t="n"/>
      <c r="F28" s="20" t="n"/>
      <c r="G28" s="20" t="n"/>
      <c r="H28" s="20" t="n"/>
      <c r="I28" s="20" t="n"/>
      <c r="J28" s="20" t="n"/>
      <c r="K28" s="20" t="n"/>
      <c r="L28" s="21">
        <f>IF(COUNT(F28:K28)&lt;6,"",ROUND((F28*Settings!$B$5+G28*Settings!$B$6+H28*Settings!$B$7+I28*Settings!$B$8+J28*Settings!$B$9+K28*Settings!$B$10)/(5*SUM(Settings!$B$5:$B$10))*100,1))</f>
        <v/>
      </c>
      <c r="M28" s="22">
        <f>IF(L28="","",IF(OR(I28&lt;=Settings!$B$15,J28&lt;=Settings!$B$15),"Gate",""))</f>
        <v/>
      </c>
      <c r="N28" s="17">
        <f>IF(L28="","",IF(M28="Gate","Not yet (gate)",IF(L28&gt;=Settings!$B$13,"Pilot now",IF(L28&gt;=Settings!$B$14,"Prepare first","Defer"))))</f>
        <v/>
      </c>
      <c r="O28" s="19" t="n"/>
      <c r="P28" s="19" t="n"/>
      <c r="Q28" s="23" t="n"/>
      <c r="R28" s="19" t="n"/>
      <c r="S28" s="24" t="n"/>
      <c r="T28" s="22">
        <f>IF(S28="","",IF(OR(O28="Live",O28="Rejected"),"",IF(S28&lt;Settings!$B$17,"Overdue","OK")))</f>
        <v/>
      </c>
      <c r="U28" s="16">
        <f>IF(L28="","",RANK(L28,$L$5:$L$64)+COUNTIF($L$5:L28,L28)-1)</f>
        <v/>
      </c>
    </row>
    <row r="29">
      <c r="A29" s="19" t="n"/>
      <c r="B29" s="19" t="n"/>
      <c r="C29" s="19" t="n"/>
      <c r="D29" s="19" t="n"/>
      <c r="E29" s="19" t="n"/>
      <c r="F29" s="20" t="n"/>
      <c r="G29" s="20" t="n"/>
      <c r="H29" s="20" t="n"/>
      <c r="I29" s="20" t="n"/>
      <c r="J29" s="20" t="n"/>
      <c r="K29" s="20" t="n"/>
      <c r="L29" s="21">
        <f>IF(COUNT(F29:K29)&lt;6,"",ROUND((F29*Settings!$B$5+G29*Settings!$B$6+H29*Settings!$B$7+I29*Settings!$B$8+J29*Settings!$B$9+K29*Settings!$B$10)/(5*SUM(Settings!$B$5:$B$10))*100,1))</f>
        <v/>
      </c>
      <c r="M29" s="22">
        <f>IF(L29="","",IF(OR(I29&lt;=Settings!$B$15,J29&lt;=Settings!$B$15),"Gate",""))</f>
        <v/>
      </c>
      <c r="N29" s="17">
        <f>IF(L29="","",IF(M29="Gate","Not yet (gate)",IF(L29&gt;=Settings!$B$13,"Pilot now",IF(L29&gt;=Settings!$B$14,"Prepare first","Defer"))))</f>
        <v/>
      </c>
      <c r="O29" s="19" t="n"/>
      <c r="P29" s="19" t="n"/>
      <c r="Q29" s="23" t="n"/>
      <c r="R29" s="19" t="n"/>
      <c r="S29" s="24" t="n"/>
      <c r="T29" s="22">
        <f>IF(S29="","",IF(OR(O29="Live",O29="Rejected"),"",IF(S29&lt;Settings!$B$17,"Overdue","OK")))</f>
        <v/>
      </c>
      <c r="U29" s="16">
        <f>IF(L29="","",RANK(L29,$L$5:$L$64)+COUNTIF($L$5:L29,L29)-1)</f>
        <v/>
      </c>
    </row>
    <row r="30">
      <c r="A30" s="19" t="n"/>
      <c r="B30" s="19" t="n"/>
      <c r="C30" s="19" t="n"/>
      <c r="D30" s="19" t="n"/>
      <c r="E30" s="19" t="n"/>
      <c r="F30" s="20" t="n"/>
      <c r="G30" s="20" t="n"/>
      <c r="H30" s="20" t="n"/>
      <c r="I30" s="20" t="n"/>
      <c r="J30" s="20" t="n"/>
      <c r="K30" s="20" t="n"/>
      <c r="L30" s="21">
        <f>IF(COUNT(F30:K30)&lt;6,"",ROUND((F30*Settings!$B$5+G30*Settings!$B$6+H30*Settings!$B$7+I30*Settings!$B$8+J30*Settings!$B$9+K30*Settings!$B$10)/(5*SUM(Settings!$B$5:$B$10))*100,1))</f>
        <v/>
      </c>
      <c r="M30" s="22">
        <f>IF(L30="","",IF(OR(I30&lt;=Settings!$B$15,J30&lt;=Settings!$B$15),"Gate",""))</f>
        <v/>
      </c>
      <c r="N30" s="17">
        <f>IF(L30="","",IF(M30="Gate","Not yet (gate)",IF(L30&gt;=Settings!$B$13,"Pilot now",IF(L30&gt;=Settings!$B$14,"Prepare first","Defer"))))</f>
        <v/>
      </c>
      <c r="O30" s="19" t="n"/>
      <c r="P30" s="19" t="n"/>
      <c r="Q30" s="23" t="n"/>
      <c r="R30" s="19" t="n"/>
      <c r="S30" s="24" t="n"/>
      <c r="T30" s="22">
        <f>IF(S30="","",IF(OR(O30="Live",O30="Rejected"),"",IF(S30&lt;Settings!$B$17,"Overdue","OK")))</f>
        <v/>
      </c>
      <c r="U30" s="16">
        <f>IF(L30="","",RANK(L30,$L$5:$L$64)+COUNTIF($L$5:L30,L30)-1)</f>
        <v/>
      </c>
    </row>
    <row r="31">
      <c r="A31" s="19" t="n"/>
      <c r="B31" s="19" t="n"/>
      <c r="C31" s="19" t="n"/>
      <c r="D31" s="19" t="n"/>
      <c r="E31" s="19" t="n"/>
      <c r="F31" s="20" t="n"/>
      <c r="G31" s="20" t="n"/>
      <c r="H31" s="20" t="n"/>
      <c r="I31" s="20" t="n"/>
      <c r="J31" s="20" t="n"/>
      <c r="K31" s="20" t="n"/>
      <c r="L31" s="21">
        <f>IF(COUNT(F31:K31)&lt;6,"",ROUND((F31*Settings!$B$5+G31*Settings!$B$6+H31*Settings!$B$7+I31*Settings!$B$8+J31*Settings!$B$9+K31*Settings!$B$10)/(5*SUM(Settings!$B$5:$B$10))*100,1))</f>
        <v/>
      </c>
      <c r="M31" s="22">
        <f>IF(L31="","",IF(OR(I31&lt;=Settings!$B$15,J31&lt;=Settings!$B$15),"Gate",""))</f>
        <v/>
      </c>
      <c r="N31" s="17">
        <f>IF(L31="","",IF(M31="Gate","Not yet (gate)",IF(L31&gt;=Settings!$B$13,"Pilot now",IF(L31&gt;=Settings!$B$14,"Prepare first","Defer"))))</f>
        <v/>
      </c>
      <c r="O31" s="19" t="n"/>
      <c r="P31" s="19" t="n"/>
      <c r="Q31" s="23" t="n"/>
      <c r="R31" s="19" t="n"/>
      <c r="S31" s="24" t="n"/>
      <c r="T31" s="22">
        <f>IF(S31="","",IF(OR(O31="Live",O31="Rejected"),"",IF(S31&lt;Settings!$B$17,"Overdue","OK")))</f>
        <v/>
      </c>
      <c r="U31" s="16">
        <f>IF(L31="","",RANK(L31,$L$5:$L$64)+COUNTIF($L$5:L31,L31)-1)</f>
        <v/>
      </c>
    </row>
    <row r="32">
      <c r="A32" s="19" t="n"/>
      <c r="B32" s="19" t="n"/>
      <c r="C32" s="19" t="n"/>
      <c r="D32" s="19" t="n"/>
      <c r="E32" s="19" t="n"/>
      <c r="F32" s="20" t="n"/>
      <c r="G32" s="20" t="n"/>
      <c r="H32" s="20" t="n"/>
      <c r="I32" s="20" t="n"/>
      <c r="J32" s="20" t="n"/>
      <c r="K32" s="20" t="n"/>
      <c r="L32" s="21">
        <f>IF(COUNT(F32:K32)&lt;6,"",ROUND((F32*Settings!$B$5+G32*Settings!$B$6+H32*Settings!$B$7+I32*Settings!$B$8+J32*Settings!$B$9+K32*Settings!$B$10)/(5*SUM(Settings!$B$5:$B$10))*100,1))</f>
        <v/>
      </c>
      <c r="M32" s="22">
        <f>IF(L32="","",IF(OR(I32&lt;=Settings!$B$15,J32&lt;=Settings!$B$15),"Gate",""))</f>
        <v/>
      </c>
      <c r="N32" s="17">
        <f>IF(L32="","",IF(M32="Gate","Not yet (gate)",IF(L32&gt;=Settings!$B$13,"Pilot now",IF(L32&gt;=Settings!$B$14,"Prepare first","Defer"))))</f>
        <v/>
      </c>
      <c r="O32" s="19" t="n"/>
      <c r="P32" s="19" t="n"/>
      <c r="Q32" s="23" t="n"/>
      <c r="R32" s="19" t="n"/>
      <c r="S32" s="24" t="n"/>
      <c r="T32" s="22">
        <f>IF(S32="","",IF(OR(O32="Live",O32="Rejected"),"",IF(S32&lt;Settings!$B$17,"Overdue","OK")))</f>
        <v/>
      </c>
      <c r="U32" s="16">
        <f>IF(L32="","",RANK(L32,$L$5:$L$64)+COUNTIF($L$5:L32,L32)-1)</f>
        <v/>
      </c>
    </row>
    <row r="33">
      <c r="A33" s="19" t="n"/>
      <c r="B33" s="19" t="n"/>
      <c r="C33" s="19" t="n"/>
      <c r="D33" s="19" t="n"/>
      <c r="E33" s="19" t="n"/>
      <c r="F33" s="20" t="n"/>
      <c r="G33" s="20" t="n"/>
      <c r="H33" s="20" t="n"/>
      <c r="I33" s="20" t="n"/>
      <c r="J33" s="20" t="n"/>
      <c r="K33" s="20" t="n"/>
      <c r="L33" s="21">
        <f>IF(COUNT(F33:K33)&lt;6,"",ROUND((F33*Settings!$B$5+G33*Settings!$B$6+H33*Settings!$B$7+I33*Settings!$B$8+J33*Settings!$B$9+K33*Settings!$B$10)/(5*SUM(Settings!$B$5:$B$10))*100,1))</f>
        <v/>
      </c>
      <c r="M33" s="22">
        <f>IF(L33="","",IF(OR(I33&lt;=Settings!$B$15,J33&lt;=Settings!$B$15),"Gate",""))</f>
        <v/>
      </c>
      <c r="N33" s="17">
        <f>IF(L33="","",IF(M33="Gate","Not yet (gate)",IF(L33&gt;=Settings!$B$13,"Pilot now",IF(L33&gt;=Settings!$B$14,"Prepare first","Defer"))))</f>
        <v/>
      </c>
      <c r="O33" s="19" t="n"/>
      <c r="P33" s="19" t="n"/>
      <c r="Q33" s="23" t="n"/>
      <c r="R33" s="19" t="n"/>
      <c r="S33" s="24" t="n"/>
      <c r="T33" s="22">
        <f>IF(S33="","",IF(OR(O33="Live",O33="Rejected"),"",IF(S33&lt;Settings!$B$17,"Overdue","OK")))</f>
        <v/>
      </c>
      <c r="U33" s="16">
        <f>IF(L33="","",RANK(L33,$L$5:$L$64)+COUNTIF($L$5:L33,L33)-1)</f>
        <v/>
      </c>
    </row>
    <row r="34">
      <c r="A34" s="19" t="n"/>
      <c r="B34" s="19" t="n"/>
      <c r="C34" s="19" t="n"/>
      <c r="D34" s="19" t="n"/>
      <c r="E34" s="19" t="n"/>
      <c r="F34" s="20" t="n"/>
      <c r="G34" s="20" t="n"/>
      <c r="H34" s="20" t="n"/>
      <c r="I34" s="20" t="n"/>
      <c r="J34" s="20" t="n"/>
      <c r="K34" s="20" t="n"/>
      <c r="L34" s="21">
        <f>IF(COUNT(F34:K34)&lt;6,"",ROUND((F34*Settings!$B$5+G34*Settings!$B$6+H34*Settings!$B$7+I34*Settings!$B$8+J34*Settings!$B$9+K34*Settings!$B$10)/(5*SUM(Settings!$B$5:$B$10))*100,1))</f>
        <v/>
      </c>
      <c r="M34" s="22">
        <f>IF(L34="","",IF(OR(I34&lt;=Settings!$B$15,J34&lt;=Settings!$B$15),"Gate",""))</f>
        <v/>
      </c>
      <c r="N34" s="17">
        <f>IF(L34="","",IF(M34="Gate","Not yet (gate)",IF(L34&gt;=Settings!$B$13,"Pilot now",IF(L34&gt;=Settings!$B$14,"Prepare first","Defer"))))</f>
        <v/>
      </c>
      <c r="O34" s="19" t="n"/>
      <c r="P34" s="19" t="n"/>
      <c r="Q34" s="23" t="n"/>
      <c r="R34" s="19" t="n"/>
      <c r="S34" s="24" t="n"/>
      <c r="T34" s="22">
        <f>IF(S34="","",IF(OR(O34="Live",O34="Rejected"),"",IF(S34&lt;Settings!$B$17,"Overdue","OK")))</f>
        <v/>
      </c>
      <c r="U34" s="16">
        <f>IF(L34="","",RANK(L34,$L$5:$L$64)+COUNTIF($L$5:L34,L34)-1)</f>
        <v/>
      </c>
    </row>
    <row r="35">
      <c r="A35" s="19" t="n"/>
      <c r="B35" s="19" t="n"/>
      <c r="C35" s="19" t="n"/>
      <c r="D35" s="19" t="n"/>
      <c r="E35" s="19" t="n"/>
      <c r="F35" s="20" t="n"/>
      <c r="G35" s="20" t="n"/>
      <c r="H35" s="20" t="n"/>
      <c r="I35" s="20" t="n"/>
      <c r="J35" s="20" t="n"/>
      <c r="K35" s="20" t="n"/>
      <c r="L35" s="21">
        <f>IF(COUNT(F35:K35)&lt;6,"",ROUND((F35*Settings!$B$5+G35*Settings!$B$6+H35*Settings!$B$7+I35*Settings!$B$8+J35*Settings!$B$9+K35*Settings!$B$10)/(5*SUM(Settings!$B$5:$B$10))*100,1))</f>
        <v/>
      </c>
      <c r="M35" s="22">
        <f>IF(L35="","",IF(OR(I35&lt;=Settings!$B$15,J35&lt;=Settings!$B$15),"Gate",""))</f>
        <v/>
      </c>
      <c r="N35" s="17">
        <f>IF(L35="","",IF(M35="Gate","Not yet (gate)",IF(L35&gt;=Settings!$B$13,"Pilot now",IF(L35&gt;=Settings!$B$14,"Prepare first","Defer"))))</f>
        <v/>
      </c>
      <c r="O35" s="19" t="n"/>
      <c r="P35" s="19" t="n"/>
      <c r="Q35" s="23" t="n"/>
      <c r="R35" s="19" t="n"/>
      <c r="S35" s="24" t="n"/>
      <c r="T35" s="22">
        <f>IF(S35="","",IF(OR(O35="Live",O35="Rejected"),"",IF(S35&lt;Settings!$B$17,"Overdue","OK")))</f>
        <v/>
      </c>
      <c r="U35" s="16">
        <f>IF(L35="","",RANK(L35,$L$5:$L$64)+COUNTIF($L$5:L35,L35)-1)</f>
        <v/>
      </c>
    </row>
    <row r="36">
      <c r="A36" s="19" t="n"/>
      <c r="B36" s="19" t="n"/>
      <c r="C36" s="19" t="n"/>
      <c r="D36" s="19" t="n"/>
      <c r="E36" s="19" t="n"/>
      <c r="F36" s="20" t="n"/>
      <c r="G36" s="20" t="n"/>
      <c r="H36" s="20" t="n"/>
      <c r="I36" s="20" t="n"/>
      <c r="J36" s="20" t="n"/>
      <c r="K36" s="20" t="n"/>
      <c r="L36" s="21">
        <f>IF(COUNT(F36:K36)&lt;6,"",ROUND((F36*Settings!$B$5+G36*Settings!$B$6+H36*Settings!$B$7+I36*Settings!$B$8+J36*Settings!$B$9+K36*Settings!$B$10)/(5*SUM(Settings!$B$5:$B$10))*100,1))</f>
        <v/>
      </c>
      <c r="M36" s="22">
        <f>IF(L36="","",IF(OR(I36&lt;=Settings!$B$15,J36&lt;=Settings!$B$15),"Gate",""))</f>
        <v/>
      </c>
      <c r="N36" s="17">
        <f>IF(L36="","",IF(M36="Gate","Not yet (gate)",IF(L36&gt;=Settings!$B$13,"Pilot now",IF(L36&gt;=Settings!$B$14,"Prepare first","Defer"))))</f>
        <v/>
      </c>
      <c r="O36" s="19" t="n"/>
      <c r="P36" s="19" t="n"/>
      <c r="Q36" s="23" t="n"/>
      <c r="R36" s="19" t="n"/>
      <c r="S36" s="24" t="n"/>
      <c r="T36" s="22">
        <f>IF(S36="","",IF(OR(O36="Live",O36="Rejected"),"",IF(S36&lt;Settings!$B$17,"Overdue","OK")))</f>
        <v/>
      </c>
      <c r="U36" s="16">
        <f>IF(L36="","",RANK(L36,$L$5:$L$64)+COUNTIF($L$5:L36,L36)-1)</f>
        <v/>
      </c>
    </row>
    <row r="37">
      <c r="A37" s="19" t="n"/>
      <c r="B37" s="19" t="n"/>
      <c r="C37" s="19" t="n"/>
      <c r="D37" s="19" t="n"/>
      <c r="E37" s="19" t="n"/>
      <c r="F37" s="20" t="n"/>
      <c r="G37" s="20" t="n"/>
      <c r="H37" s="20" t="n"/>
      <c r="I37" s="20" t="n"/>
      <c r="J37" s="20" t="n"/>
      <c r="K37" s="20" t="n"/>
      <c r="L37" s="21">
        <f>IF(COUNT(F37:K37)&lt;6,"",ROUND((F37*Settings!$B$5+G37*Settings!$B$6+H37*Settings!$B$7+I37*Settings!$B$8+J37*Settings!$B$9+K37*Settings!$B$10)/(5*SUM(Settings!$B$5:$B$10))*100,1))</f>
        <v/>
      </c>
      <c r="M37" s="22">
        <f>IF(L37="","",IF(OR(I37&lt;=Settings!$B$15,J37&lt;=Settings!$B$15),"Gate",""))</f>
        <v/>
      </c>
      <c r="N37" s="17">
        <f>IF(L37="","",IF(M37="Gate","Not yet (gate)",IF(L37&gt;=Settings!$B$13,"Pilot now",IF(L37&gt;=Settings!$B$14,"Prepare first","Defer"))))</f>
        <v/>
      </c>
      <c r="O37" s="19" t="n"/>
      <c r="P37" s="19" t="n"/>
      <c r="Q37" s="23" t="n"/>
      <c r="R37" s="19" t="n"/>
      <c r="S37" s="24" t="n"/>
      <c r="T37" s="22">
        <f>IF(S37="","",IF(OR(O37="Live",O37="Rejected"),"",IF(S37&lt;Settings!$B$17,"Overdue","OK")))</f>
        <v/>
      </c>
      <c r="U37" s="16">
        <f>IF(L37="","",RANK(L37,$L$5:$L$64)+COUNTIF($L$5:L37,L37)-1)</f>
        <v/>
      </c>
    </row>
    <row r="38">
      <c r="A38" s="19" t="n"/>
      <c r="B38" s="19" t="n"/>
      <c r="C38" s="19" t="n"/>
      <c r="D38" s="19" t="n"/>
      <c r="E38" s="19" t="n"/>
      <c r="F38" s="20" t="n"/>
      <c r="G38" s="20" t="n"/>
      <c r="H38" s="20" t="n"/>
      <c r="I38" s="20" t="n"/>
      <c r="J38" s="20" t="n"/>
      <c r="K38" s="20" t="n"/>
      <c r="L38" s="21">
        <f>IF(COUNT(F38:K38)&lt;6,"",ROUND((F38*Settings!$B$5+G38*Settings!$B$6+H38*Settings!$B$7+I38*Settings!$B$8+J38*Settings!$B$9+K38*Settings!$B$10)/(5*SUM(Settings!$B$5:$B$10))*100,1))</f>
        <v/>
      </c>
      <c r="M38" s="22">
        <f>IF(L38="","",IF(OR(I38&lt;=Settings!$B$15,J38&lt;=Settings!$B$15),"Gate",""))</f>
        <v/>
      </c>
      <c r="N38" s="17">
        <f>IF(L38="","",IF(M38="Gate","Not yet (gate)",IF(L38&gt;=Settings!$B$13,"Pilot now",IF(L38&gt;=Settings!$B$14,"Prepare first","Defer"))))</f>
        <v/>
      </c>
      <c r="O38" s="19" t="n"/>
      <c r="P38" s="19" t="n"/>
      <c r="Q38" s="23" t="n"/>
      <c r="R38" s="19" t="n"/>
      <c r="S38" s="24" t="n"/>
      <c r="T38" s="22">
        <f>IF(S38="","",IF(OR(O38="Live",O38="Rejected"),"",IF(S38&lt;Settings!$B$17,"Overdue","OK")))</f>
        <v/>
      </c>
      <c r="U38" s="16">
        <f>IF(L38="","",RANK(L38,$L$5:$L$64)+COUNTIF($L$5:L38,L38)-1)</f>
        <v/>
      </c>
    </row>
    <row r="39">
      <c r="A39" s="19" t="n"/>
      <c r="B39" s="19" t="n"/>
      <c r="C39" s="19" t="n"/>
      <c r="D39" s="19" t="n"/>
      <c r="E39" s="19" t="n"/>
      <c r="F39" s="20" t="n"/>
      <c r="G39" s="20" t="n"/>
      <c r="H39" s="20" t="n"/>
      <c r="I39" s="20" t="n"/>
      <c r="J39" s="20" t="n"/>
      <c r="K39" s="20" t="n"/>
      <c r="L39" s="21">
        <f>IF(COUNT(F39:K39)&lt;6,"",ROUND((F39*Settings!$B$5+G39*Settings!$B$6+H39*Settings!$B$7+I39*Settings!$B$8+J39*Settings!$B$9+K39*Settings!$B$10)/(5*SUM(Settings!$B$5:$B$10))*100,1))</f>
        <v/>
      </c>
      <c r="M39" s="22">
        <f>IF(L39="","",IF(OR(I39&lt;=Settings!$B$15,J39&lt;=Settings!$B$15),"Gate",""))</f>
        <v/>
      </c>
      <c r="N39" s="17">
        <f>IF(L39="","",IF(M39="Gate","Not yet (gate)",IF(L39&gt;=Settings!$B$13,"Pilot now",IF(L39&gt;=Settings!$B$14,"Prepare first","Defer"))))</f>
        <v/>
      </c>
      <c r="O39" s="19" t="n"/>
      <c r="P39" s="19" t="n"/>
      <c r="Q39" s="23" t="n"/>
      <c r="R39" s="19" t="n"/>
      <c r="S39" s="24" t="n"/>
      <c r="T39" s="22">
        <f>IF(S39="","",IF(OR(O39="Live",O39="Rejected"),"",IF(S39&lt;Settings!$B$17,"Overdue","OK")))</f>
        <v/>
      </c>
      <c r="U39" s="16">
        <f>IF(L39="","",RANK(L39,$L$5:$L$64)+COUNTIF($L$5:L39,L39)-1)</f>
        <v/>
      </c>
    </row>
    <row r="40">
      <c r="A40" s="19" t="n"/>
      <c r="B40" s="19" t="n"/>
      <c r="C40" s="19" t="n"/>
      <c r="D40" s="19" t="n"/>
      <c r="E40" s="19" t="n"/>
      <c r="F40" s="20" t="n"/>
      <c r="G40" s="20" t="n"/>
      <c r="H40" s="20" t="n"/>
      <c r="I40" s="20" t="n"/>
      <c r="J40" s="20" t="n"/>
      <c r="K40" s="20" t="n"/>
      <c r="L40" s="21">
        <f>IF(COUNT(F40:K40)&lt;6,"",ROUND((F40*Settings!$B$5+G40*Settings!$B$6+H40*Settings!$B$7+I40*Settings!$B$8+J40*Settings!$B$9+K40*Settings!$B$10)/(5*SUM(Settings!$B$5:$B$10))*100,1))</f>
        <v/>
      </c>
      <c r="M40" s="22">
        <f>IF(L40="","",IF(OR(I40&lt;=Settings!$B$15,J40&lt;=Settings!$B$15),"Gate",""))</f>
        <v/>
      </c>
      <c r="N40" s="17">
        <f>IF(L40="","",IF(M40="Gate","Not yet (gate)",IF(L40&gt;=Settings!$B$13,"Pilot now",IF(L40&gt;=Settings!$B$14,"Prepare first","Defer"))))</f>
        <v/>
      </c>
      <c r="O40" s="19" t="n"/>
      <c r="P40" s="19" t="n"/>
      <c r="Q40" s="23" t="n"/>
      <c r="R40" s="19" t="n"/>
      <c r="S40" s="24" t="n"/>
      <c r="T40" s="22">
        <f>IF(S40="","",IF(OR(O40="Live",O40="Rejected"),"",IF(S40&lt;Settings!$B$17,"Overdue","OK")))</f>
        <v/>
      </c>
      <c r="U40" s="16">
        <f>IF(L40="","",RANK(L40,$L$5:$L$64)+COUNTIF($L$5:L40,L40)-1)</f>
        <v/>
      </c>
    </row>
    <row r="41">
      <c r="A41" s="19" t="n"/>
      <c r="B41" s="19" t="n"/>
      <c r="C41" s="19" t="n"/>
      <c r="D41" s="19" t="n"/>
      <c r="E41" s="19" t="n"/>
      <c r="F41" s="20" t="n"/>
      <c r="G41" s="20" t="n"/>
      <c r="H41" s="20" t="n"/>
      <c r="I41" s="20" t="n"/>
      <c r="J41" s="20" t="n"/>
      <c r="K41" s="20" t="n"/>
      <c r="L41" s="21">
        <f>IF(COUNT(F41:K41)&lt;6,"",ROUND((F41*Settings!$B$5+G41*Settings!$B$6+H41*Settings!$B$7+I41*Settings!$B$8+J41*Settings!$B$9+K41*Settings!$B$10)/(5*SUM(Settings!$B$5:$B$10))*100,1))</f>
        <v/>
      </c>
      <c r="M41" s="22">
        <f>IF(L41="","",IF(OR(I41&lt;=Settings!$B$15,J41&lt;=Settings!$B$15),"Gate",""))</f>
        <v/>
      </c>
      <c r="N41" s="17">
        <f>IF(L41="","",IF(M41="Gate","Not yet (gate)",IF(L41&gt;=Settings!$B$13,"Pilot now",IF(L41&gt;=Settings!$B$14,"Prepare first","Defer"))))</f>
        <v/>
      </c>
      <c r="O41" s="19" t="n"/>
      <c r="P41" s="19" t="n"/>
      <c r="Q41" s="23" t="n"/>
      <c r="R41" s="19" t="n"/>
      <c r="S41" s="24" t="n"/>
      <c r="T41" s="22">
        <f>IF(S41="","",IF(OR(O41="Live",O41="Rejected"),"",IF(S41&lt;Settings!$B$17,"Overdue","OK")))</f>
        <v/>
      </c>
      <c r="U41" s="16">
        <f>IF(L41="","",RANK(L41,$L$5:$L$64)+COUNTIF($L$5:L41,L41)-1)</f>
        <v/>
      </c>
    </row>
    <row r="42">
      <c r="A42" s="19" t="n"/>
      <c r="B42" s="19" t="n"/>
      <c r="C42" s="19" t="n"/>
      <c r="D42" s="19" t="n"/>
      <c r="E42" s="19" t="n"/>
      <c r="F42" s="20" t="n"/>
      <c r="G42" s="20" t="n"/>
      <c r="H42" s="20" t="n"/>
      <c r="I42" s="20" t="n"/>
      <c r="J42" s="20" t="n"/>
      <c r="K42" s="20" t="n"/>
      <c r="L42" s="21">
        <f>IF(COUNT(F42:K42)&lt;6,"",ROUND((F42*Settings!$B$5+G42*Settings!$B$6+H42*Settings!$B$7+I42*Settings!$B$8+J42*Settings!$B$9+K42*Settings!$B$10)/(5*SUM(Settings!$B$5:$B$10))*100,1))</f>
        <v/>
      </c>
      <c r="M42" s="22">
        <f>IF(L42="","",IF(OR(I42&lt;=Settings!$B$15,J42&lt;=Settings!$B$15),"Gate",""))</f>
        <v/>
      </c>
      <c r="N42" s="17">
        <f>IF(L42="","",IF(M42="Gate","Not yet (gate)",IF(L42&gt;=Settings!$B$13,"Pilot now",IF(L42&gt;=Settings!$B$14,"Prepare first","Defer"))))</f>
        <v/>
      </c>
      <c r="O42" s="19" t="n"/>
      <c r="P42" s="19" t="n"/>
      <c r="Q42" s="23" t="n"/>
      <c r="R42" s="19" t="n"/>
      <c r="S42" s="24" t="n"/>
      <c r="T42" s="22">
        <f>IF(S42="","",IF(OR(O42="Live",O42="Rejected"),"",IF(S42&lt;Settings!$B$17,"Overdue","OK")))</f>
        <v/>
      </c>
      <c r="U42" s="16">
        <f>IF(L42="","",RANK(L42,$L$5:$L$64)+COUNTIF($L$5:L42,L42)-1)</f>
        <v/>
      </c>
    </row>
    <row r="43">
      <c r="A43" s="19" t="n"/>
      <c r="B43" s="19" t="n"/>
      <c r="C43" s="19" t="n"/>
      <c r="D43" s="19" t="n"/>
      <c r="E43" s="19" t="n"/>
      <c r="F43" s="20" t="n"/>
      <c r="G43" s="20" t="n"/>
      <c r="H43" s="20" t="n"/>
      <c r="I43" s="20" t="n"/>
      <c r="J43" s="20" t="n"/>
      <c r="K43" s="20" t="n"/>
      <c r="L43" s="21">
        <f>IF(COUNT(F43:K43)&lt;6,"",ROUND((F43*Settings!$B$5+G43*Settings!$B$6+H43*Settings!$B$7+I43*Settings!$B$8+J43*Settings!$B$9+K43*Settings!$B$10)/(5*SUM(Settings!$B$5:$B$10))*100,1))</f>
        <v/>
      </c>
      <c r="M43" s="22">
        <f>IF(L43="","",IF(OR(I43&lt;=Settings!$B$15,J43&lt;=Settings!$B$15),"Gate",""))</f>
        <v/>
      </c>
      <c r="N43" s="17">
        <f>IF(L43="","",IF(M43="Gate","Not yet (gate)",IF(L43&gt;=Settings!$B$13,"Pilot now",IF(L43&gt;=Settings!$B$14,"Prepare first","Defer"))))</f>
        <v/>
      </c>
      <c r="O43" s="19" t="n"/>
      <c r="P43" s="19" t="n"/>
      <c r="Q43" s="23" t="n"/>
      <c r="R43" s="19" t="n"/>
      <c r="S43" s="24" t="n"/>
      <c r="T43" s="22">
        <f>IF(S43="","",IF(OR(O43="Live",O43="Rejected"),"",IF(S43&lt;Settings!$B$17,"Overdue","OK")))</f>
        <v/>
      </c>
      <c r="U43" s="16">
        <f>IF(L43="","",RANK(L43,$L$5:$L$64)+COUNTIF($L$5:L43,L43)-1)</f>
        <v/>
      </c>
    </row>
    <row r="44">
      <c r="A44" s="19" t="n"/>
      <c r="B44" s="19" t="n"/>
      <c r="C44" s="19" t="n"/>
      <c r="D44" s="19" t="n"/>
      <c r="E44" s="19" t="n"/>
      <c r="F44" s="20" t="n"/>
      <c r="G44" s="20" t="n"/>
      <c r="H44" s="20" t="n"/>
      <c r="I44" s="20" t="n"/>
      <c r="J44" s="20" t="n"/>
      <c r="K44" s="20" t="n"/>
      <c r="L44" s="21">
        <f>IF(COUNT(F44:K44)&lt;6,"",ROUND((F44*Settings!$B$5+G44*Settings!$B$6+H44*Settings!$B$7+I44*Settings!$B$8+J44*Settings!$B$9+K44*Settings!$B$10)/(5*SUM(Settings!$B$5:$B$10))*100,1))</f>
        <v/>
      </c>
      <c r="M44" s="22">
        <f>IF(L44="","",IF(OR(I44&lt;=Settings!$B$15,J44&lt;=Settings!$B$15),"Gate",""))</f>
        <v/>
      </c>
      <c r="N44" s="17">
        <f>IF(L44="","",IF(M44="Gate","Not yet (gate)",IF(L44&gt;=Settings!$B$13,"Pilot now",IF(L44&gt;=Settings!$B$14,"Prepare first","Defer"))))</f>
        <v/>
      </c>
      <c r="O44" s="19" t="n"/>
      <c r="P44" s="19" t="n"/>
      <c r="Q44" s="23" t="n"/>
      <c r="R44" s="19" t="n"/>
      <c r="S44" s="24" t="n"/>
      <c r="T44" s="22">
        <f>IF(S44="","",IF(OR(O44="Live",O44="Rejected"),"",IF(S44&lt;Settings!$B$17,"Overdue","OK")))</f>
        <v/>
      </c>
      <c r="U44" s="16">
        <f>IF(L44="","",RANK(L44,$L$5:$L$64)+COUNTIF($L$5:L44,L44)-1)</f>
        <v/>
      </c>
    </row>
    <row r="45">
      <c r="A45" s="19" t="n"/>
      <c r="B45" s="19" t="n"/>
      <c r="C45" s="19" t="n"/>
      <c r="D45" s="19" t="n"/>
      <c r="E45" s="19" t="n"/>
      <c r="F45" s="20" t="n"/>
      <c r="G45" s="20" t="n"/>
      <c r="H45" s="20" t="n"/>
      <c r="I45" s="20" t="n"/>
      <c r="J45" s="20" t="n"/>
      <c r="K45" s="20" t="n"/>
      <c r="L45" s="21">
        <f>IF(COUNT(F45:K45)&lt;6,"",ROUND((F45*Settings!$B$5+G45*Settings!$B$6+H45*Settings!$B$7+I45*Settings!$B$8+J45*Settings!$B$9+K45*Settings!$B$10)/(5*SUM(Settings!$B$5:$B$10))*100,1))</f>
        <v/>
      </c>
      <c r="M45" s="22">
        <f>IF(L45="","",IF(OR(I45&lt;=Settings!$B$15,J45&lt;=Settings!$B$15),"Gate",""))</f>
        <v/>
      </c>
      <c r="N45" s="17">
        <f>IF(L45="","",IF(M45="Gate","Not yet (gate)",IF(L45&gt;=Settings!$B$13,"Pilot now",IF(L45&gt;=Settings!$B$14,"Prepare first","Defer"))))</f>
        <v/>
      </c>
      <c r="O45" s="19" t="n"/>
      <c r="P45" s="19" t="n"/>
      <c r="Q45" s="23" t="n"/>
      <c r="R45" s="19" t="n"/>
      <c r="S45" s="24" t="n"/>
      <c r="T45" s="22">
        <f>IF(S45="","",IF(OR(O45="Live",O45="Rejected"),"",IF(S45&lt;Settings!$B$17,"Overdue","OK")))</f>
        <v/>
      </c>
      <c r="U45" s="16">
        <f>IF(L45="","",RANK(L45,$L$5:$L$64)+COUNTIF($L$5:L45,L45)-1)</f>
        <v/>
      </c>
    </row>
    <row r="46">
      <c r="A46" s="19" t="n"/>
      <c r="B46" s="19" t="n"/>
      <c r="C46" s="19" t="n"/>
      <c r="D46" s="19" t="n"/>
      <c r="E46" s="19" t="n"/>
      <c r="F46" s="20" t="n"/>
      <c r="G46" s="20" t="n"/>
      <c r="H46" s="20" t="n"/>
      <c r="I46" s="20" t="n"/>
      <c r="J46" s="20" t="n"/>
      <c r="K46" s="20" t="n"/>
      <c r="L46" s="21">
        <f>IF(COUNT(F46:K46)&lt;6,"",ROUND((F46*Settings!$B$5+G46*Settings!$B$6+H46*Settings!$B$7+I46*Settings!$B$8+J46*Settings!$B$9+K46*Settings!$B$10)/(5*SUM(Settings!$B$5:$B$10))*100,1))</f>
        <v/>
      </c>
      <c r="M46" s="22">
        <f>IF(L46="","",IF(OR(I46&lt;=Settings!$B$15,J46&lt;=Settings!$B$15),"Gate",""))</f>
        <v/>
      </c>
      <c r="N46" s="17">
        <f>IF(L46="","",IF(M46="Gate","Not yet (gate)",IF(L46&gt;=Settings!$B$13,"Pilot now",IF(L46&gt;=Settings!$B$14,"Prepare first","Defer"))))</f>
        <v/>
      </c>
      <c r="O46" s="19" t="n"/>
      <c r="P46" s="19" t="n"/>
      <c r="Q46" s="23" t="n"/>
      <c r="R46" s="19" t="n"/>
      <c r="S46" s="24" t="n"/>
      <c r="T46" s="22">
        <f>IF(S46="","",IF(OR(O46="Live",O46="Rejected"),"",IF(S46&lt;Settings!$B$17,"Overdue","OK")))</f>
        <v/>
      </c>
      <c r="U46" s="16">
        <f>IF(L46="","",RANK(L46,$L$5:$L$64)+COUNTIF($L$5:L46,L46)-1)</f>
        <v/>
      </c>
    </row>
    <row r="47">
      <c r="A47" s="19" t="n"/>
      <c r="B47" s="19" t="n"/>
      <c r="C47" s="19" t="n"/>
      <c r="D47" s="19" t="n"/>
      <c r="E47" s="19" t="n"/>
      <c r="F47" s="20" t="n"/>
      <c r="G47" s="20" t="n"/>
      <c r="H47" s="20" t="n"/>
      <c r="I47" s="20" t="n"/>
      <c r="J47" s="20" t="n"/>
      <c r="K47" s="20" t="n"/>
      <c r="L47" s="21">
        <f>IF(COUNT(F47:K47)&lt;6,"",ROUND((F47*Settings!$B$5+G47*Settings!$B$6+H47*Settings!$B$7+I47*Settings!$B$8+J47*Settings!$B$9+K47*Settings!$B$10)/(5*SUM(Settings!$B$5:$B$10))*100,1))</f>
        <v/>
      </c>
      <c r="M47" s="22">
        <f>IF(L47="","",IF(OR(I47&lt;=Settings!$B$15,J47&lt;=Settings!$B$15),"Gate",""))</f>
        <v/>
      </c>
      <c r="N47" s="17">
        <f>IF(L47="","",IF(M47="Gate","Not yet (gate)",IF(L47&gt;=Settings!$B$13,"Pilot now",IF(L47&gt;=Settings!$B$14,"Prepare first","Defer"))))</f>
        <v/>
      </c>
      <c r="O47" s="19" t="n"/>
      <c r="P47" s="19" t="n"/>
      <c r="Q47" s="23" t="n"/>
      <c r="R47" s="19" t="n"/>
      <c r="S47" s="24" t="n"/>
      <c r="T47" s="22">
        <f>IF(S47="","",IF(OR(O47="Live",O47="Rejected"),"",IF(S47&lt;Settings!$B$17,"Overdue","OK")))</f>
        <v/>
      </c>
      <c r="U47" s="16">
        <f>IF(L47="","",RANK(L47,$L$5:$L$64)+COUNTIF($L$5:L47,L47)-1)</f>
        <v/>
      </c>
    </row>
    <row r="48">
      <c r="A48" s="19" t="n"/>
      <c r="B48" s="19" t="n"/>
      <c r="C48" s="19" t="n"/>
      <c r="D48" s="19" t="n"/>
      <c r="E48" s="19" t="n"/>
      <c r="F48" s="20" t="n"/>
      <c r="G48" s="20" t="n"/>
      <c r="H48" s="20" t="n"/>
      <c r="I48" s="20" t="n"/>
      <c r="J48" s="20" t="n"/>
      <c r="K48" s="20" t="n"/>
      <c r="L48" s="21">
        <f>IF(COUNT(F48:K48)&lt;6,"",ROUND((F48*Settings!$B$5+G48*Settings!$B$6+H48*Settings!$B$7+I48*Settings!$B$8+J48*Settings!$B$9+K48*Settings!$B$10)/(5*SUM(Settings!$B$5:$B$10))*100,1))</f>
        <v/>
      </c>
      <c r="M48" s="22">
        <f>IF(L48="","",IF(OR(I48&lt;=Settings!$B$15,J48&lt;=Settings!$B$15),"Gate",""))</f>
        <v/>
      </c>
      <c r="N48" s="17">
        <f>IF(L48="","",IF(M48="Gate","Not yet (gate)",IF(L48&gt;=Settings!$B$13,"Pilot now",IF(L48&gt;=Settings!$B$14,"Prepare first","Defer"))))</f>
        <v/>
      </c>
      <c r="O48" s="19" t="n"/>
      <c r="P48" s="19" t="n"/>
      <c r="Q48" s="23" t="n"/>
      <c r="R48" s="19" t="n"/>
      <c r="S48" s="24" t="n"/>
      <c r="T48" s="22">
        <f>IF(S48="","",IF(OR(O48="Live",O48="Rejected"),"",IF(S48&lt;Settings!$B$17,"Overdue","OK")))</f>
        <v/>
      </c>
      <c r="U48" s="16">
        <f>IF(L48="","",RANK(L48,$L$5:$L$64)+COUNTIF($L$5:L48,L48)-1)</f>
        <v/>
      </c>
    </row>
    <row r="49">
      <c r="A49" s="19" t="n"/>
      <c r="B49" s="19" t="n"/>
      <c r="C49" s="19" t="n"/>
      <c r="D49" s="19" t="n"/>
      <c r="E49" s="19" t="n"/>
      <c r="F49" s="20" t="n"/>
      <c r="G49" s="20" t="n"/>
      <c r="H49" s="20" t="n"/>
      <c r="I49" s="20" t="n"/>
      <c r="J49" s="20" t="n"/>
      <c r="K49" s="20" t="n"/>
      <c r="L49" s="21">
        <f>IF(COUNT(F49:K49)&lt;6,"",ROUND((F49*Settings!$B$5+G49*Settings!$B$6+H49*Settings!$B$7+I49*Settings!$B$8+J49*Settings!$B$9+K49*Settings!$B$10)/(5*SUM(Settings!$B$5:$B$10))*100,1))</f>
        <v/>
      </c>
      <c r="M49" s="22">
        <f>IF(L49="","",IF(OR(I49&lt;=Settings!$B$15,J49&lt;=Settings!$B$15),"Gate",""))</f>
        <v/>
      </c>
      <c r="N49" s="17">
        <f>IF(L49="","",IF(M49="Gate","Not yet (gate)",IF(L49&gt;=Settings!$B$13,"Pilot now",IF(L49&gt;=Settings!$B$14,"Prepare first","Defer"))))</f>
        <v/>
      </c>
      <c r="O49" s="19" t="n"/>
      <c r="P49" s="19" t="n"/>
      <c r="Q49" s="23" t="n"/>
      <c r="R49" s="19" t="n"/>
      <c r="S49" s="24" t="n"/>
      <c r="T49" s="22">
        <f>IF(S49="","",IF(OR(O49="Live",O49="Rejected"),"",IF(S49&lt;Settings!$B$17,"Overdue","OK")))</f>
        <v/>
      </c>
      <c r="U49" s="16">
        <f>IF(L49="","",RANK(L49,$L$5:$L$64)+COUNTIF($L$5:L49,L49)-1)</f>
        <v/>
      </c>
    </row>
    <row r="50">
      <c r="A50" s="19" t="n"/>
      <c r="B50" s="19" t="n"/>
      <c r="C50" s="19" t="n"/>
      <c r="D50" s="19" t="n"/>
      <c r="E50" s="19" t="n"/>
      <c r="F50" s="20" t="n"/>
      <c r="G50" s="20" t="n"/>
      <c r="H50" s="20" t="n"/>
      <c r="I50" s="20" t="n"/>
      <c r="J50" s="20" t="n"/>
      <c r="K50" s="20" t="n"/>
      <c r="L50" s="21">
        <f>IF(COUNT(F50:K50)&lt;6,"",ROUND((F50*Settings!$B$5+G50*Settings!$B$6+H50*Settings!$B$7+I50*Settings!$B$8+J50*Settings!$B$9+K50*Settings!$B$10)/(5*SUM(Settings!$B$5:$B$10))*100,1))</f>
        <v/>
      </c>
      <c r="M50" s="22">
        <f>IF(L50="","",IF(OR(I50&lt;=Settings!$B$15,J50&lt;=Settings!$B$15),"Gate",""))</f>
        <v/>
      </c>
      <c r="N50" s="17">
        <f>IF(L50="","",IF(M50="Gate","Not yet (gate)",IF(L50&gt;=Settings!$B$13,"Pilot now",IF(L50&gt;=Settings!$B$14,"Prepare first","Defer"))))</f>
        <v/>
      </c>
      <c r="O50" s="19" t="n"/>
      <c r="P50" s="19" t="n"/>
      <c r="Q50" s="23" t="n"/>
      <c r="R50" s="19" t="n"/>
      <c r="S50" s="24" t="n"/>
      <c r="T50" s="22">
        <f>IF(S50="","",IF(OR(O50="Live",O50="Rejected"),"",IF(S50&lt;Settings!$B$17,"Overdue","OK")))</f>
        <v/>
      </c>
      <c r="U50" s="16">
        <f>IF(L50="","",RANK(L50,$L$5:$L$64)+COUNTIF($L$5:L50,L50)-1)</f>
        <v/>
      </c>
    </row>
    <row r="51">
      <c r="A51" s="19" t="n"/>
      <c r="B51" s="19" t="n"/>
      <c r="C51" s="19" t="n"/>
      <c r="D51" s="19" t="n"/>
      <c r="E51" s="19" t="n"/>
      <c r="F51" s="20" t="n"/>
      <c r="G51" s="20" t="n"/>
      <c r="H51" s="20" t="n"/>
      <c r="I51" s="20" t="n"/>
      <c r="J51" s="20" t="n"/>
      <c r="K51" s="20" t="n"/>
      <c r="L51" s="21">
        <f>IF(COUNT(F51:K51)&lt;6,"",ROUND((F51*Settings!$B$5+G51*Settings!$B$6+H51*Settings!$B$7+I51*Settings!$B$8+J51*Settings!$B$9+K51*Settings!$B$10)/(5*SUM(Settings!$B$5:$B$10))*100,1))</f>
        <v/>
      </c>
      <c r="M51" s="22">
        <f>IF(L51="","",IF(OR(I51&lt;=Settings!$B$15,J51&lt;=Settings!$B$15),"Gate",""))</f>
        <v/>
      </c>
      <c r="N51" s="17">
        <f>IF(L51="","",IF(M51="Gate","Not yet (gate)",IF(L51&gt;=Settings!$B$13,"Pilot now",IF(L51&gt;=Settings!$B$14,"Prepare first","Defer"))))</f>
        <v/>
      </c>
      <c r="O51" s="19" t="n"/>
      <c r="P51" s="19" t="n"/>
      <c r="Q51" s="23" t="n"/>
      <c r="R51" s="19" t="n"/>
      <c r="S51" s="24" t="n"/>
      <c r="T51" s="22">
        <f>IF(S51="","",IF(OR(O51="Live",O51="Rejected"),"",IF(S51&lt;Settings!$B$17,"Overdue","OK")))</f>
        <v/>
      </c>
      <c r="U51" s="16">
        <f>IF(L51="","",RANK(L51,$L$5:$L$64)+COUNTIF($L$5:L51,L51)-1)</f>
        <v/>
      </c>
    </row>
    <row r="52">
      <c r="A52" s="19" t="n"/>
      <c r="B52" s="19" t="n"/>
      <c r="C52" s="19" t="n"/>
      <c r="D52" s="19" t="n"/>
      <c r="E52" s="19" t="n"/>
      <c r="F52" s="20" t="n"/>
      <c r="G52" s="20" t="n"/>
      <c r="H52" s="20" t="n"/>
      <c r="I52" s="20" t="n"/>
      <c r="J52" s="20" t="n"/>
      <c r="K52" s="20" t="n"/>
      <c r="L52" s="21">
        <f>IF(COUNT(F52:K52)&lt;6,"",ROUND((F52*Settings!$B$5+G52*Settings!$B$6+H52*Settings!$B$7+I52*Settings!$B$8+J52*Settings!$B$9+K52*Settings!$B$10)/(5*SUM(Settings!$B$5:$B$10))*100,1))</f>
        <v/>
      </c>
      <c r="M52" s="22">
        <f>IF(L52="","",IF(OR(I52&lt;=Settings!$B$15,J52&lt;=Settings!$B$15),"Gate",""))</f>
        <v/>
      </c>
      <c r="N52" s="17">
        <f>IF(L52="","",IF(M52="Gate","Not yet (gate)",IF(L52&gt;=Settings!$B$13,"Pilot now",IF(L52&gt;=Settings!$B$14,"Prepare first","Defer"))))</f>
        <v/>
      </c>
      <c r="O52" s="19" t="n"/>
      <c r="P52" s="19" t="n"/>
      <c r="Q52" s="23" t="n"/>
      <c r="R52" s="19" t="n"/>
      <c r="S52" s="24" t="n"/>
      <c r="T52" s="22">
        <f>IF(S52="","",IF(OR(O52="Live",O52="Rejected"),"",IF(S52&lt;Settings!$B$17,"Overdue","OK")))</f>
        <v/>
      </c>
      <c r="U52" s="16">
        <f>IF(L52="","",RANK(L52,$L$5:$L$64)+COUNTIF($L$5:L52,L52)-1)</f>
        <v/>
      </c>
    </row>
    <row r="53">
      <c r="A53" s="19" t="n"/>
      <c r="B53" s="19" t="n"/>
      <c r="C53" s="19" t="n"/>
      <c r="D53" s="19" t="n"/>
      <c r="E53" s="19" t="n"/>
      <c r="F53" s="20" t="n"/>
      <c r="G53" s="20" t="n"/>
      <c r="H53" s="20" t="n"/>
      <c r="I53" s="20" t="n"/>
      <c r="J53" s="20" t="n"/>
      <c r="K53" s="20" t="n"/>
      <c r="L53" s="21">
        <f>IF(COUNT(F53:K53)&lt;6,"",ROUND((F53*Settings!$B$5+G53*Settings!$B$6+H53*Settings!$B$7+I53*Settings!$B$8+J53*Settings!$B$9+K53*Settings!$B$10)/(5*SUM(Settings!$B$5:$B$10))*100,1))</f>
        <v/>
      </c>
      <c r="M53" s="22">
        <f>IF(L53="","",IF(OR(I53&lt;=Settings!$B$15,J53&lt;=Settings!$B$15),"Gate",""))</f>
        <v/>
      </c>
      <c r="N53" s="17">
        <f>IF(L53="","",IF(M53="Gate","Not yet (gate)",IF(L53&gt;=Settings!$B$13,"Pilot now",IF(L53&gt;=Settings!$B$14,"Prepare first","Defer"))))</f>
        <v/>
      </c>
      <c r="O53" s="19" t="n"/>
      <c r="P53" s="19" t="n"/>
      <c r="Q53" s="23" t="n"/>
      <c r="R53" s="19" t="n"/>
      <c r="S53" s="24" t="n"/>
      <c r="T53" s="22">
        <f>IF(S53="","",IF(OR(O53="Live",O53="Rejected"),"",IF(S53&lt;Settings!$B$17,"Overdue","OK")))</f>
        <v/>
      </c>
      <c r="U53" s="16">
        <f>IF(L53="","",RANK(L53,$L$5:$L$64)+COUNTIF($L$5:L53,L53)-1)</f>
        <v/>
      </c>
    </row>
    <row r="54">
      <c r="A54" s="19" t="n"/>
      <c r="B54" s="19" t="n"/>
      <c r="C54" s="19" t="n"/>
      <c r="D54" s="19" t="n"/>
      <c r="E54" s="19" t="n"/>
      <c r="F54" s="20" t="n"/>
      <c r="G54" s="20" t="n"/>
      <c r="H54" s="20" t="n"/>
      <c r="I54" s="20" t="n"/>
      <c r="J54" s="20" t="n"/>
      <c r="K54" s="20" t="n"/>
      <c r="L54" s="21">
        <f>IF(COUNT(F54:K54)&lt;6,"",ROUND((F54*Settings!$B$5+G54*Settings!$B$6+H54*Settings!$B$7+I54*Settings!$B$8+J54*Settings!$B$9+K54*Settings!$B$10)/(5*SUM(Settings!$B$5:$B$10))*100,1))</f>
        <v/>
      </c>
      <c r="M54" s="22">
        <f>IF(L54="","",IF(OR(I54&lt;=Settings!$B$15,J54&lt;=Settings!$B$15),"Gate",""))</f>
        <v/>
      </c>
      <c r="N54" s="17">
        <f>IF(L54="","",IF(M54="Gate","Not yet (gate)",IF(L54&gt;=Settings!$B$13,"Pilot now",IF(L54&gt;=Settings!$B$14,"Prepare first","Defer"))))</f>
        <v/>
      </c>
      <c r="O54" s="19" t="n"/>
      <c r="P54" s="19" t="n"/>
      <c r="Q54" s="23" t="n"/>
      <c r="R54" s="19" t="n"/>
      <c r="S54" s="24" t="n"/>
      <c r="T54" s="22">
        <f>IF(S54="","",IF(OR(O54="Live",O54="Rejected"),"",IF(S54&lt;Settings!$B$17,"Overdue","OK")))</f>
        <v/>
      </c>
      <c r="U54" s="16">
        <f>IF(L54="","",RANK(L54,$L$5:$L$64)+COUNTIF($L$5:L54,L54)-1)</f>
        <v/>
      </c>
    </row>
    <row r="55">
      <c r="A55" s="19" t="n"/>
      <c r="B55" s="19" t="n"/>
      <c r="C55" s="19" t="n"/>
      <c r="D55" s="19" t="n"/>
      <c r="E55" s="19" t="n"/>
      <c r="F55" s="20" t="n"/>
      <c r="G55" s="20" t="n"/>
      <c r="H55" s="20" t="n"/>
      <c r="I55" s="20" t="n"/>
      <c r="J55" s="20" t="n"/>
      <c r="K55" s="20" t="n"/>
      <c r="L55" s="21">
        <f>IF(COUNT(F55:K55)&lt;6,"",ROUND((F55*Settings!$B$5+G55*Settings!$B$6+H55*Settings!$B$7+I55*Settings!$B$8+J55*Settings!$B$9+K55*Settings!$B$10)/(5*SUM(Settings!$B$5:$B$10))*100,1))</f>
        <v/>
      </c>
      <c r="M55" s="22">
        <f>IF(L55="","",IF(OR(I55&lt;=Settings!$B$15,J55&lt;=Settings!$B$15),"Gate",""))</f>
        <v/>
      </c>
      <c r="N55" s="17">
        <f>IF(L55="","",IF(M55="Gate","Not yet (gate)",IF(L55&gt;=Settings!$B$13,"Pilot now",IF(L55&gt;=Settings!$B$14,"Prepare first","Defer"))))</f>
        <v/>
      </c>
      <c r="O55" s="19" t="n"/>
      <c r="P55" s="19" t="n"/>
      <c r="Q55" s="23" t="n"/>
      <c r="R55" s="19" t="n"/>
      <c r="S55" s="24" t="n"/>
      <c r="T55" s="22">
        <f>IF(S55="","",IF(OR(O55="Live",O55="Rejected"),"",IF(S55&lt;Settings!$B$17,"Overdue","OK")))</f>
        <v/>
      </c>
      <c r="U55" s="16">
        <f>IF(L55="","",RANK(L55,$L$5:$L$64)+COUNTIF($L$5:L55,L55)-1)</f>
        <v/>
      </c>
    </row>
    <row r="56">
      <c r="A56" s="19" t="n"/>
      <c r="B56" s="19" t="n"/>
      <c r="C56" s="19" t="n"/>
      <c r="D56" s="19" t="n"/>
      <c r="E56" s="19" t="n"/>
      <c r="F56" s="20" t="n"/>
      <c r="G56" s="20" t="n"/>
      <c r="H56" s="20" t="n"/>
      <c r="I56" s="20" t="n"/>
      <c r="J56" s="20" t="n"/>
      <c r="K56" s="20" t="n"/>
      <c r="L56" s="21">
        <f>IF(COUNT(F56:K56)&lt;6,"",ROUND((F56*Settings!$B$5+G56*Settings!$B$6+H56*Settings!$B$7+I56*Settings!$B$8+J56*Settings!$B$9+K56*Settings!$B$10)/(5*SUM(Settings!$B$5:$B$10))*100,1))</f>
        <v/>
      </c>
      <c r="M56" s="22">
        <f>IF(L56="","",IF(OR(I56&lt;=Settings!$B$15,J56&lt;=Settings!$B$15),"Gate",""))</f>
        <v/>
      </c>
      <c r="N56" s="17">
        <f>IF(L56="","",IF(M56="Gate","Not yet (gate)",IF(L56&gt;=Settings!$B$13,"Pilot now",IF(L56&gt;=Settings!$B$14,"Prepare first","Defer"))))</f>
        <v/>
      </c>
      <c r="O56" s="19" t="n"/>
      <c r="P56" s="19" t="n"/>
      <c r="Q56" s="23" t="n"/>
      <c r="R56" s="19" t="n"/>
      <c r="S56" s="24" t="n"/>
      <c r="T56" s="22">
        <f>IF(S56="","",IF(OR(O56="Live",O56="Rejected"),"",IF(S56&lt;Settings!$B$17,"Overdue","OK")))</f>
        <v/>
      </c>
      <c r="U56" s="16">
        <f>IF(L56="","",RANK(L56,$L$5:$L$64)+COUNTIF($L$5:L56,L56)-1)</f>
        <v/>
      </c>
    </row>
    <row r="57">
      <c r="A57" s="19" t="n"/>
      <c r="B57" s="19" t="n"/>
      <c r="C57" s="19" t="n"/>
      <c r="D57" s="19" t="n"/>
      <c r="E57" s="19" t="n"/>
      <c r="F57" s="20" t="n"/>
      <c r="G57" s="20" t="n"/>
      <c r="H57" s="20" t="n"/>
      <c r="I57" s="20" t="n"/>
      <c r="J57" s="20" t="n"/>
      <c r="K57" s="20" t="n"/>
      <c r="L57" s="21">
        <f>IF(COUNT(F57:K57)&lt;6,"",ROUND((F57*Settings!$B$5+G57*Settings!$B$6+H57*Settings!$B$7+I57*Settings!$B$8+J57*Settings!$B$9+K57*Settings!$B$10)/(5*SUM(Settings!$B$5:$B$10))*100,1))</f>
        <v/>
      </c>
      <c r="M57" s="22">
        <f>IF(L57="","",IF(OR(I57&lt;=Settings!$B$15,J57&lt;=Settings!$B$15),"Gate",""))</f>
        <v/>
      </c>
      <c r="N57" s="17">
        <f>IF(L57="","",IF(M57="Gate","Not yet (gate)",IF(L57&gt;=Settings!$B$13,"Pilot now",IF(L57&gt;=Settings!$B$14,"Prepare first","Defer"))))</f>
        <v/>
      </c>
      <c r="O57" s="19" t="n"/>
      <c r="P57" s="19" t="n"/>
      <c r="Q57" s="23" t="n"/>
      <c r="R57" s="19" t="n"/>
      <c r="S57" s="24" t="n"/>
      <c r="T57" s="22">
        <f>IF(S57="","",IF(OR(O57="Live",O57="Rejected"),"",IF(S57&lt;Settings!$B$17,"Overdue","OK")))</f>
        <v/>
      </c>
      <c r="U57" s="16">
        <f>IF(L57="","",RANK(L57,$L$5:$L$64)+COUNTIF($L$5:L57,L57)-1)</f>
        <v/>
      </c>
    </row>
    <row r="58">
      <c r="A58" s="19" t="n"/>
      <c r="B58" s="19" t="n"/>
      <c r="C58" s="19" t="n"/>
      <c r="D58" s="19" t="n"/>
      <c r="E58" s="19" t="n"/>
      <c r="F58" s="20" t="n"/>
      <c r="G58" s="20" t="n"/>
      <c r="H58" s="20" t="n"/>
      <c r="I58" s="20" t="n"/>
      <c r="J58" s="20" t="n"/>
      <c r="K58" s="20" t="n"/>
      <c r="L58" s="21">
        <f>IF(COUNT(F58:K58)&lt;6,"",ROUND((F58*Settings!$B$5+G58*Settings!$B$6+H58*Settings!$B$7+I58*Settings!$B$8+J58*Settings!$B$9+K58*Settings!$B$10)/(5*SUM(Settings!$B$5:$B$10))*100,1))</f>
        <v/>
      </c>
      <c r="M58" s="22">
        <f>IF(L58="","",IF(OR(I58&lt;=Settings!$B$15,J58&lt;=Settings!$B$15),"Gate",""))</f>
        <v/>
      </c>
      <c r="N58" s="17">
        <f>IF(L58="","",IF(M58="Gate","Not yet (gate)",IF(L58&gt;=Settings!$B$13,"Pilot now",IF(L58&gt;=Settings!$B$14,"Prepare first","Defer"))))</f>
        <v/>
      </c>
      <c r="O58" s="19" t="n"/>
      <c r="P58" s="19" t="n"/>
      <c r="Q58" s="23" t="n"/>
      <c r="R58" s="19" t="n"/>
      <c r="S58" s="24" t="n"/>
      <c r="T58" s="22">
        <f>IF(S58="","",IF(OR(O58="Live",O58="Rejected"),"",IF(S58&lt;Settings!$B$17,"Overdue","OK")))</f>
        <v/>
      </c>
      <c r="U58" s="16">
        <f>IF(L58="","",RANK(L58,$L$5:$L$64)+COUNTIF($L$5:L58,L58)-1)</f>
        <v/>
      </c>
    </row>
    <row r="59">
      <c r="A59" s="19" t="n"/>
      <c r="B59" s="19" t="n"/>
      <c r="C59" s="19" t="n"/>
      <c r="D59" s="19" t="n"/>
      <c r="E59" s="19" t="n"/>
      <c r="F59" s="20" t="n"/>
      <c r="G59" s="20" t="n"/>
      <c r="H59" s="20" t="n"/>
      <c r="I59" s="20" t="n"/>
      <c r="J59" s="20" t="n"/>
      <c r="K59" s="20" t="n"/>
      <c r="L59" s="21">
        <f>IF(COUNT(F59:K59)&lt;6,"",ROUND((F59*Settings!$B$5+G59*Settings!$B$6+H59*Settings!$B$7+I59*Settings!$B$8+J59*Settings!$B$9+K59*Settings!$B$10)/(5*SUM(Settings!$B$5:$B$10))*100,1))</f>
        <v/>
      </c>
      <c r="M59" s="22">
        <f>IF(L59="","",IF(OR(I59&lt;=Settings!$B$15,J59&lt;=Settings!$B$15),"Gate",""))</f>
        <v/>
      </c>
      <c r="N59" s="17">
        <f>IF(L59="","",IF(M59="Gate","Not yet (gate)",IF(L59&gt;=Settings!$B$13,"Pilot now",IF(L59&gt;=Settings!$B$14,"Prepare first","Defer"))))</f>
        <v/>
      </c>
      <c r="O59" s="19" t="n"/>
      <c r="P59" s="19" t="n"/>
      <c r="Q59" s="23" t="n"/>
      <c r="R59" s="19" t="n"/>
      <c r="S59" s="24" t="n"/>
      <c r="T59" s="22">
        <f>IF(S59="","",IF(OR(O59="Live",O59="Rejected"),"",IF(S59&lt;Settings!$B$17,"Overdue","OK")))</f>
        <v/>
      </c>
      <c r="U59" s="16">
        <f>IF(L59="","",RANK(L59,$L$5:$L$64)+COUNTIF($L$5:L59,L59)-1)</f>
        <v/>
      </c>
    </row>
    <row r="60">
      <c r="A60" s="19" t="n"/>
      <c r="B60" s="19" t="n"/>
      <c r="C60" s="19" t="n"/>
      <c r="D60" s="19" t="n"/>
      <c r="E60" s="19" t="n"/>
      <c r="F60" s="20" t="n"/>
      <c r="G60" s="20" t="n"/>
      <c r="H60" s="20" t="n"/>
      <c r="I60" s="20" t="n"/>
      <c r="J60" s="20" t="n"/>
      <c r="K60" s="20" t="n"/>
      <c r="L60" s="21">
        <f>IF(COUNT(F60:K60)&lt;6,"",ROUND((F60*Settings!$B$5+G60*Settings!$B$6+H60*Settings!$B$7+I60*Settings!$B$8+J60*Settings!$B$9+K60*Settings!$B$10)/(5*SUM(Settings!$B$5:$B$10))*100,1))</f>
        <v/>
      </c>
      <c r="M60" s="22">
        <f>IF(L60="","",IF(OR(I60&lt;=Settings!$B$15,J60&lt;=Settings!$B$15),"Gate",""))</f>
        <v/>
      </c>
      <c r="N60" s="17">
        <f>IF(L60="","",IF(M60="Gate","Not yet (gate)",IF(L60&gt;=Settings!$B$13,"Pilot now",IF(L60&gt;=Settings!$B$14,"Prepare first","Defer"))))</f>
        <v/>
      </c>
      <c r="O60" s="19" t="n"/>
      <c r="P60" s="19" t="n"/>
      <c r="Q60" s="23" t="n"/>
      <c r="R60" s="19" t="n"/>
      <c r="S60" s="24" t="n"/>
      <c r="T60" s="22">
        <f>IF(S60="","",IF(OR(O60="Live",O60="Rejected"),"",IF(S60&lt;Settings!$B$17,"Overdue","OK")))</f>
        <v/>
      </c>
      <c r="U60" s="16">
        <f>IF(L60="","",RANK(L60,$L$5:$L$64)+COUNTIF($L$5:L60,L60)-1)</f>
        <v/>
      </c>
    </row>
    <row r="61">
      <c r="A61" s="19" t="n"/>
      <c r="B61" s="19" t="n"/>
      <c r="C61" s="19" t="n"/>
      <c r="D61" s="19" t="n"/>
      <c r="E61" s="19" t="n"/>
      <c r="F61" s="20" t="n"/>
      <c r="G61" s="20" t="n"/>
      <c r="H61" s="20" t="n"/>
      <c r="I61" s="20" t="n"/>
      <c r="J61" s="20" t="n"/>
      <c r="K61" s="20" t="n"/>
      <c r="L61" s="21">
        <f>IF(COUNT(F61:K61)&lt;6,"",ROUND((F61*Settings!$B$5+G61*Settings!$B$6+H61*Settings!$B$7+I61*Settings!$B$8+J61*Settings!$B$9+K61*Settings!$B$10)/(5*SUM(Settings!$B$5:$B$10))*100,1))</f>
        <v/>
      </c>
      <c r="M61" s="22">
        <f>IF(L61="","",IF(OR(I61&lt;=Settings!$B$15,J61&lt;=Settings!$B$15),"Gate",""))</f>
        <v/>
      </c>
      <c r="N61" s="17">
        <f>IF(L61="","",IF(M61="Gate","Not yet (gate)",IF(L61&gt;=Settings!$B$13,"Pilot now",IF(L61&gt;=Settings!$B$14,"Prepare first","Defer"))))</f>
        <v/>
      </c>
      <c r="O61" s="19" t="n"/>
      <c r="P61" s="19" t="n"/>
      <c r="Q61" s="23" t="n"/>
      <c r="R61" s="19" t="n"/>
      <c r="S61" s="24" t="n"/>
      <c r="T61" s="22">
        <f>IF(S61="","",IF(OR(O61="Live",O61="Rejected"),"",IF(S61&lt;Settings!$B$17,"Overdue","OK")))</f>
        <v/>
      </c>
      <c r="U61" s="16">
        <f>IF(L61="","",RANK(L61,$L$5:$L$64)+COUNTIF($L$5:L61,L61)-1)</f>
        <v/>
      </c>
    </row>
    <row r="62">
      <c r="A62" s="19" t="n"/>
      <c r="B62" s="19" t="n"/>
      <c r="C62" s="19" t="n"/>
      <c r="D62" s="19" t="n"/>
      <c r="E62" s="19" t="n"/>
      <c r="F62" s="20" t="n"/>
      <c r="G62" s="20" t="n"/>
      <c r="H62" s="20" t="n"/>
      <c r="I62" s="20" t="n"/>
      <c r="J62" s="20" t="n"/>
      <c r="K62" s="20" t="n"/>
      <c r="L62" s="21">
        <f>IF(COUNT(F62:K62)&lt;6,"",ROUND((F62*Settings!$B$5+G62*Settings!$B$6+H62*Settings!$B$7+I62*Settings!$B$8+J62*Settings!$B$9+K62*Settings!$B$10)/(5*SUM(Settings!$B$5:$B$10))*100,1))</f>
        <v/>
      </c>
      <c r="M62" s="22">
        <f>IF(L62="","",IF(OR(I62&lt;=Settings!$B$15,J62&lt;=Settings!$B$15),"Gate",""))</f>
        <v/>
      </c>
      <c r="N62" s="17">
        <f>IF(L62="","",IF(M62="Gate","Not yet (gate)",IF(L62&gt;=Settings!$B$13,"Pilot now",IF(L62&gt;=Settings!$B$14,"Prepare first","Defer"))))</f>
        <v/>
      </c>
      <c r="O62" s="19" t="n"/>
      <c r="P62" s="19" t="n"/>
      <c r="Q62" s="23" t="n"/>
      <c r="R62" s="19" t="n"/>
      <c r="S62" s="24" t="n"/>
      <c r="T62" s="22">
        <f>IF(S62="","",IF(OR(O62="Live",O62="Rejected"),"",IF(S62&lt;Settings!$B$17,"Overdue","OK")))</f>
        <v/>
      </c>
      <c r="U62" s="16">
        <f>IF(L62="","",RANK(L62,$L$5:$L$64)+COUNTIF($L$5:L62,L62)-1)</f>
        <v/>
      </c>
    </row>
    <row r="63">
      <c r="A63" s="19" t="n"/>
      <c r="B63" s="19" t="n"/>
      <c r="C63" s="19" t="n"/>
      <c r="D63" s="19" t="n"/>
      <c r="E63" s="19" t="n"/>
      <c r="F63" s="20" t="n"/>
      <c r="G63" s="20" t="n"/>
      <c r="H63" s="20" t="n"/>
      <c r="I63" s="20" t="n"/>
      <c r="J63" s="20" t="n"/>
      <c r="K63" s="20" t="n"/>
      <c r="L63" s="21">
        <f>IF(COUNT(F63:K63)&lt;6,"",ROUND((F63*Settings!$B$5+G63*Settings!$B$6+H63*Settings!$B$7+I63*Settings!$B$8+J63*Settings!$B$9+K63*Settings!$B$10)/(5*SUM(Settings!$B$5:$B$10))*100,1))</f>
        <v/>
      </c>
      <c r="M63" s="22">
        <f>IF(L63="","",IF(OR(I63&lt;=Settings!$B$15,J63&lt;=Settings!$B$15),"Gate",""))</f>
        <v/>
      </c>
      <c r="N63" s="17">
        <f>IF(L63="","",IF(M63="Gate","Not yet (gate)",IF(L63&gt;=Settings!$B$13,"Pilot now",IF(L63&gt;=Settings!$B$14,"Prepare first","Defer"))))</f>
        <v/>
      </c>
      <c r="O63" s="19" t="n"/>
      <c r="P63" s="19" t="n"/>
      <c r="Q63" s="23" t="n"/>
      <c r="R63" s="19" t="n"/>
      <c r="S63" s="24" t="n"/>
      <c r="T63" s="22">
        <f>IF(S63="","",IF(OR(O63="Live",O63="Rejected"),"",IF(S63&lt;Settings!$B$17,"Overdue","OK")))</f>
        <v/>
      </c>
      <c r="U63" s="16">
        <f>IF(L63="","",RANK(L63,$L$5:$L$64)+COUNTIF($L$5:L63,L63)-1)</f>
        <v/>
      </c>
    </row>
    <row r="64">
      <c r="A64" s="19" t="n"/>
      <c r="B64" s="19" t="n"/>
      <c r="C64" s="19" t="n"/>
      <c r="D64" s="19" t="n"/>
      <c r="E64" s="19" t="n"/>
      <c r="F64" s="20" t="n"/>
      <c r="G64" s="20" t="n"/>
      <c r="H64" s="20" t="n"/>
      <c r="I64" s="20" t="n"/>
      <c r="J64" s="20" t="n"/>
      <c r="K64" s="20" t="n"/>
      <c r="L64" s="21">
        <f>IF(COUNT(F64:K64)&lt;6,"",ROUND((F64*Settings!$B$5+G64*Settings!$B$6+H64*Settings!$B$7+I64*Settings!$B$8+J64*Settings!$B$9+K64*Settings!$B$10)/(5*SUM(Settings!$B$5:$B$10))*100,1))</f>
        <v/>
      </c>
      <c r="M64" s="22">
        <f>IF(L64="","",IF(OR(I64&lt;=Settings!$B$15,J64&lt;=Settings!$B$15),"Gate",""))</f>
        <v/>
      </c>
      <c r="N64" s="17">
        <f>IF(L64="","",IF(M64="Gate","Not yet (gate)",IF(L64&gt;=Settings!$B$13,"Pilot now",IF(L64&gt;=Settings!$B$14,"Prepare first","Defer"))))</f>
        <v/>
      </c>
      <c r="O64" s="19" t="n"/>
      <c r="P64" s="19" t="n"/>
      <c r="Q64" s="23" t="n"/>
      <c r="R64" s="19" t="n"/>
      <c r="S64" s="24" t="n"/>
      <c r="T64" s="22">
        <f>IF(S64="","",IF(OR(O64="Live",O64="Rejected"),"",IF(S64&lt;Settings!$B$17,"Overdue","OK")))</f>
        <v/>
      </c>
      <c r="U64" s="16">
        <f>IF(L64="","",RANK(L64,$L$5:$L$64)+COUNTIF($L$5:L64,L64)-1)</f>
        <v/>
      </c>
    </row>
  </sheetData>
  <conditionalFormatting sqref="N5:N64">
    <cfRule type="cellIs" priority="1" operator="equal" dxfId="0">
      <formula>"Pilot now"</formula>
    </cfRule>
    <cfRule type="cellIs" priority="2" operator="equal" dxfId="1">
      <formula>"Prepare first"</formula>
    </cfRule>
    <cfRule type="cellIs" priority="3" operator="equal" dxfId="2">
      <formula>"Not yet (gate)"</formula>
    </cfRule>
  </conditionalFormatting>
  <conditionalFormatting sqref="T5:T64">
    <cfRule type="cellIs" priority="4" operator="equal" dxfId="2">
      <formula>"Overdue"</formula>
    </cfRule>
  </conditionalFormatting>
  <dataValidations count="4">
    <dataValidation sqref="F5:K64" showDropDown="0" showInputMessage="0" showErrorMessage="1" allowBlank="1" errorTitle="Invalid entry" error="Pick a value from the list." type="list">
      <formula1>"1,2,3,4,5"</formula1>
    </dataValidation>
    <dataValidation sqref="C5:C64" showDropDown="0" showInputMessage="0" showErrorMessage="1" allowBlank="1" errorTitle="Invalid entry" error="Pick a value from the list." type="list">
      <formula1>=Settings!$F$5:$F$12</formula1>
    </dataValidation>
    <dataValidation sqref="O5:O64" showDropDown="0" showInputMessage="0" showErrorMessage="1" allowBlank="1" errorTitle="Invalid entry" error="Pick a value from the list." type="list">
      <formula1>=Settings!$E$5:$E$11</formula1>
    </dataValidation>
    <dataValidation sqref="P5:P64" showDropDown="0" showInputMessage="0" showErrorMessage="1" allowBlank="1" errorTitle="Invalid entry" error="Pick a value from the list." type="list">
      <formula1>=Settings!$G$5:$G$9</formula1>
    </dataValidation>
  </dataValidations>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0" customWidth="1" min="1" max="1"/>
    <col width="12" customWidth="1" min="2" max="2"/>
    <col width="60" customWidth="1" min="3" max="3"/>
    <col width="20" customWidth="1" min="5" max="5"/>
    <col width="20" customWidth="1" min="6" max="6"/>
    <col width="20" customWidth="1" min="7" max="7"/>
    <col width="20" customWidth="1" min="8" max="8"/>
  </cols>
  <sheetData>
    <row r="1">
      <c r="A1" s="1" t="inlineStr">
        <is>
          <t>SETTINGS</t>
        </is>
      </c>
    </row>
    <row r="2">
      <c r="A2" s="2" t="inlineStr">
        <is>
          <t>Criteria weights, tier thresholds, and lists. Yellow cells are inputs; the Register and Dashboard read from here.</t>
        </is>
      </c>
    </row>
    <row r="4" ht="32" customHeight="1">
      <c r="A4" s="14" t="inlineStr">
        <is>
          <t>Criterion</t>
        </is>
      </c>
      <c r="B4" s="14" t="inlineStr">
        <is>
          <t>Weight</t>
        </is>
      </c>
      <c r="C4" s="14" t="inlineStr">
        <is>
          <t>A score of 5 means</t>
        </is>
      </c>
      <c r="E4" s="25" t="inlineStr">
        <is>
          <t>Status</t>
        </is>
      </c>
      <c r="F4" s="25" t="inlineStr">
        <is>
          <t>Area</t>
        </is>
      </c>
      <c r="G4" s="25" t="inlineStr">
        <is>
          <t>Autonomy level</t>
        </is>
      </c>
      <c r="H4" s="25" t="inlineStr">
        <is>
          <t>Yes / No</t>
        </is>
      </c>
    </row>
    <row r="5">
      <c r="A5" s="17" t="inlineStr">
        <is>
          <t>Value</t>
        </is>
      </c>
      <c r="B5" s="26" t="n">
        <v>25</v>
      </c>
      <c r="C5" s="19" t="inlineStr">
        <is>
          <t>Large, measurable gain in time, quality, safety, or cost</t>
        </is>
      </c>
      <c r="E5" s="19" t="inlineStr">
        <is>
          <t>Idea</t>
        </is>
      </c>
      <c r="F5" s="19" t="inlineStr">
        <is>
          <t>Operations</t>
        </is>
      </c>
      <c r="G5" s="19" t="inlineStr">
        <is>
          <t>Assist</t>
        </is>
      </c>
      <c r="H5" s="19" t="inlineStr">
        <is>
          <t>Yes</t>
        </is>
      </c>
    </row>
    <row r="6">
      <c r="A6" s="17" t="inlineStr">
        <is>
          <t>Volume</t>
        </is>
      </c>
      <c r="B6" s="26" t="n">
        <v>15</v>
      </c>
      <c r="C6" s="19" t="inlineStr">
        <is>
          <t>Thousands of items a month, so benefits repeat</t>
        </is>
      </c>
      <c r="E6" s="19" t="inlineStr">
        <is>
          <t>Scored</t>
        </is>
      </c>
      <c r="F6" s="19" t="inlineStr">
        <is>
          <t>Quality</t>
        </is>
      </c>
      <c r="G6" s="19" t="inlineStr">
        <is>
          <t>Draft</t>
        </is>
      </c>
      <c r="H6" s="19" t="inlineStr">
        <is>
          <t>No</t>
        </is>
      </c>
    </row>
    <row r="7">
      <c r="A7" s="17" t="inlineStr">
        <is>
          <t>Process readiness</t>
        </is>
      </c>
      <c r="B7" s="26" t="n">
        <v>15</v>
      </c>
      <c r="C7" s="19" t="inlineStr">
        <is>
          <t>Standardized, documented, stable</t>
        </is>
      </c>
      <c r="E7" s="19" t="inlineStr">
        <is>
          <t>Business case</t>
        </is>
      </c>
      <c r="F7" s="19" t="inlineStr">
        <is>
          <t>Maintenance</t>
        </is>
      </c>
      <c r="G7" s="19" t="inlineStr">
        <is>
          <t>Act with approval</t>
        </is>
      </c>
    </row>
    <row r="8">
      <c r="A8" s="17" t="inlineStr">
        <is>
          <t>Data readiness</t>
        </is>
      </c>
      <c r="B8" s="26" t="n">
        <v>15</v>
      </c>
      <c r="C8" s="19" t="inlineStr">
        <is>
          <t>Data exists, is accurate, accessible, and allowed for this use</t>
        </is>
      </c>
      <c r="E8" s="19" t="inlineStr">
        <is>
          <t>Pilot</t>
        </is>
      </c>
      <c r="F8" s="19" t="inlineStr">
        <is>
          <t>Finance</t>
        </is>
      </c>
      <c r="G8" s="19" t="inlineStr">
        <is>
          <t>Act, human samples</t>
        </is>
      </c>
    </row>
    <row r="9">
      <c r="A9" s="17" t="inlineStr">
        <is>
          <t>Error tolerance</t>
        </is>
      </c>
      <c r="B9" s="26" t="n">
        <v>15</v>
      </c>
      <c r="C9" s="19" t="inlineStr">
        <is>
          <t>Mistakes are small, visible, and reversible</t>
        </is>
      </c>
      <c r="E9" s="19" t="inlineStr">
        <is>
          <t>Live</t>
        </is>
      </c>
      <c r="F9" s="19" t="inlineStr">
        <is>
          <t>Customer service</t>
        </is>
      </c>
      <c r="G9" s="19" t="inlineStr">
        <is>
          <t>Act with monitoring</t>
        </is>
      </c>
    </row>
    <row r="10">
      <c r="A10" s="17" t="inlineStr">
        <is>
          <t>Ease of integration</t>
        </is>
      </c>
      <c r="B10" s="26" t="n">
        <v>15</v>
      </c>
      <c r="C10" s="19" t="inlineStr">
        <is>
          <t>Fits current systems and people with little change</t>
        </is>
      </c>
      <c r="E10" s="19" t="inlineStr">
        <is>
          <t>On hold</t>
        </is>
      </c>
      <c r="F10" s="19" t="inlineStr">
        <is>
          <t>Planning</t>
        </is>
      </c>
    </row>
    <row r="11">
      <c r="E11" s="19" t="inlineStr">
        <is>
          <t>Rejected</t>
        </is>
      </c>
      <c r="F11" s="19" t="inlineStr">
        <is>
          <t>Safety</t>
        </is>
      </c>
    </row>
    <row r="12">
      <c r="A12" s="13" t="inlineStr">
        <is>
          <t>Tiers and gate</t>
        </is>
      </c>
      <c r="F12" s="19" t="inlineStr">
        <is>
          <t>HR</t>
        </is>
      </c>
    </row>
    <row r="13">
      <c r="A13" s="4" t="inlineStr">
        <is>
          <t>Pilot now: score at least</t>
        </is>
      </c>
      <c r="B13" s="26" t="n">
        <v>75</v>
      </c>
    </row>
    <row r="14">
      <c r="A14" s="4" t="inlineStr">
        <is>
          <t>Prepare first: score at least</t>
        </is>
      </c>
      <c r="B14" s="26" t="n">
        <v>60</v>
      </c>
    </row>
    <row r="15" ht="44" customHeight="1">
      <c r="A15" s="4" t="inlineStr">
        <is>
          <t>Gate: a score at or below this on data readiness or error tolerance blocks a use case</t>
        </is>
      </c>
      <c r="B15" s="26" t="n">
        <v>1</v>
      </c>
    </row>
    <row r="17">
      <c r="A17" s="13" t="inlineStr">
        <is>
          <t>As-of date (type a date, or enter =TODAY())</t>
        </is>
      </c>
      <c r="B17" s="27" t="n">
        <v>46315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2026-10-20T21:04:46Z</dcterms:created>
  <dcterms:modified xsi:type="dcterms:W3CDTF">2026-10-20T21:04:47Z</dcterms:modified>
</cp:coreProperties>
</file>