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4"/>
  <workbookPr defaultThemeVersion="202300"/>
  <mc:AlternateContent xmlns:mc="http://schemas.openxmlformats.org/markup-compatibility/2006">
    <mc:Choice Requires="x15">
      <x15ac:absPath xmlns:x15ac="http://schemas.microsoft.com/office/spreadsheetml/2010/11/ac" url="https://d.docs.live.net/270fb06e968324b1/PIXELS AND CHISELS/website media/SixSigmaKaizen/"/>
    </mc:Choice>
  </mc:AlternateContent>
  <xr:revisionPtr revIDLastSave="35" documentId="8_{EC06B3F9-6FF7-411C-A103-8B629A1383AB}" xr6:coauthVersionLast="47" xr6:coauthVersionMax="47" xr10:uidLastSave="{D30C1F05-37D2-4E97-AFBB-C73CF00A84CF}"/>
  <bookViews>
    <workbookView xWindow="-120" yWindow="-120" windowWidth="29040" windowHeight="15720" xr2:uid="{1107F145-8594-474E-B03D-77D6719C8FC4}"/>
  </bookViews>
  <sheets>
    <sheet name="How to Use" sheetId="1" r:id="rId1"/>
    <sheet name="Standard Work Combination" sheetId="2" r:id="rId2"/>
    <sheet name="Standard Work Chart" sheetId="3" r:id="rId3"/>
    <sheet name="Process Capacity Sheet" sheetId="4" r:id="rId4"/>
    <sheet name="Work Balancing Chart" sheetId="5" r:id="rId5"/>
    <sheet name="SW Audi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43" i="6" l="1"/>
  <c r="F42" i="6"/>
  <c r="F41" i="6"/>
  <c r="F40" i="6"/>
  <c r="F39" i="6"/>
  <c r="S27" i="5"/>
  <c r="R27" i="5"/>
  <c r="Q27" i="5"/>
  <c r="P27" i="5"/>
  <c r="O27" i="5"/>
  <c r="S26" i="5"/>
  <c r="R26" i="5"/>
  <c r="Q26" i="5"/>
  <c r="P26" i="5"/>
  <c r="O26" i="5"/>
  <c r="N26" i="5"/>
  <c r="S25" i="5"/>
  <c r="R25" i="5"/>
  <c r="Q25" i="5"/>
  <c r="P25" i="5"/>
  <c r="O25" i="5"/>
  <c r="N25" i="5"/>
  <c r="S24" i="5"/>
  <c r="R24" i="5"/>
  <c r="Q24" i="5"/>
  <c r="P24" i="5"/>
  <c r="O24" i="5"/>
  <c r="N24" i="5"/>
  <c r="S23" i="5"/>
  <c r="R23" i="5"/>
  <c r="Q23" i="5"/>
  <c r="P23" i="5"/>
  <c r="O23" i="5"/>
  <c r="N23" i="5"/>
  <c r="S22" i="5"/>
  <c r="R22" i="5"/>
  <c r="Q22" i="5"/>
  <c r="P22" i="5"/>
  <c r="O22" i="5"/>
  <c r="N22" i="5"/>
  <c r="S21" i="5"/>
  <c r="R21" i="5"/>
  <c r="Q21" i="5"/>
  <c r="P21" i="5"/>
  <c r="O21" i="5"/>
  <c r="N21" i="5"/>
  <c r="S20" i="5"/>
  <c r="R20" i="5"/>
  <c r="Q20" i="5"/>
  <c r="P20" i="5"/>
  <c r="O20" i="5"/>
  <c r="N20" i="5"/>
  <c r="S19" i="5"/>
  <c r="R19" i="5"/>
  <c r="Q19" i="5"/>
  <c r="P19" i="5"/>
  <c r="O19" i="5"/>
  <c r="N19" i="5"/>
  <c r="S18" i="5"/>
  <c r="R18" i="5"/>
  <c r="Q18" i="5"/>
  <c r="P18" i="5"/>
  <c r="O18" i="5"/>
  <c r="N18" i="5"/>
  <c r="S17" i="5"/>
  <c r="R17" i="5"/>
  <c r="Q17" i="5"/>
  <c r="P17" i="5"/>
  <c r="O17" i="5"/>
  <c r="N17" i="5"/>
  <c r="S16" i="5"/>
  <c r="R16" i="5"/>
  <c r="Q16" i="5"/>
  <c r="P16" i="5"/>
  <c r="O16" i="5"/>
  <c r="N16" i="5"/>
  <c r="S15" i="5"/>
  <c r="R15" i="5"/>
  <c r="Q15" i="5"/>
  <c r="P15" i="5"/>
  <c r="O15" i="5"/>
  <c r="N15" i="5"/>
  <c r="S14" i="5"/>
  <c r="R14" i="5"/>
  <c r="Q14" i="5"/>
  <c r="P14" i="5"/>
  <c r="O14" i="5"/>
  <c r="N14" i="5"/>
  <c r="S13" i="5"/>
  <c r="R13" i="5"/>
  <c r="Q13" i="5"/>
  <c r="P13" i="5"/>
  <c r="O13" i="5"/>
  <c r="N13" i="5"/>
  <c r="S12" i="5"/>
  <c r="R12" i="5"/>
  <c r="Q12" i="5"/>
  <c r="P12" i="5"/>
  <c r="O12" i="5"/>
  <c r="N12" i="5"/>
  <c r="S11" i="5"/>
  <c r="R11" i="5"/>
  <c r="Q11" i="5"/>
  <c r="P11" i="5"/>
  <c r="O11" i="5"/>
  <c r="N11" i="5"/>
  <c r="S10" i="5"/>
  <c r="R10" i="5"/>
  <c r="Q10" i="5"/>
  <c r="P10" i="5"/>
  <c r="O10" i="5"/>
  <c r="N10" i="5"/>
  <c r="S9" i="5"/>
  <c r="R9" i="5"/>
  <c r="Q9" i="5"/>
  <c r="P9" i="5"/>
  <c r="O9" i="5"/>
  <c r="N9" i="5"/>
  <c r="S8" i="5"/>
  <c r="R8" i="5"/>
  <c r="Q8" i="5"/>
  <c r="P8" i="5"/>
  <c r="O8" i="5"/>
  <c r="N8" i="5"/>
  <c r="H30" i="5"/>
  <c r="G30" i="5"/>
  <c r="F30" i="5"/>
  <c r="E30" i="5"/>
  <c r="D30" i="5"/>
  <c r="H29" i="5"/>
  <c r="G29" i="5"/>
  <c r="F29" i="5"/>
  <c r="E29" i="5"/>
  <c r="D29" i="5"/>
  <c r="H28" i="5"/>
  <c r="G28" i="5"/>
  <c r="F28" i="5"/>
  <c r="E28" i="5"/>
  <c r="D28" i="5"/>
  <c r="H27" i="5"/>
  <c r="G27" i="5"/>
  <c r="F27" i="5"/>
  <c r="E27" i="5"/>
  <c r="D27" i="5"/>
  <c r="D32" i="4"/>
  <c r="D31" i="4"/>
  <c r="D30" i="4"/>
  <c r="D29" i="4"/>
  <c r="D28" i="4"/>
  <c r="F25" i="4"/>
  <c r="E25" i="4"/>
  <c r="D25" i="4"/>
  <c r="C25" i="4"/>
  <c r="K24" i="4"/>
  <c r="J24" i="4"/>
  <c r="I24" i="4"/>
  <c r="H24" i="4"/>
  <c r="K23" i="4"/>
  <c r="J23" i="4"/>
  <c r="I23" i="4"/>
  <c r="H23" i="4"/>
  <c r="K22" i="4"/>
  <c r="J22" i="4"/>
  <c r="I22" i="4"/>
  <c r="H22" i="4"/>
  <c r="K21" i="4"/>
  <c r="J21" i="4"/>
  <c r="I21" i="4"/>
  <c r="H21" i="4"/>
  <c r="K20" i="4"/>
  <c r="J20" i="4"/>
  <c r="I20" i="4"/>
  <c r="H20" i="4"/>
  <c r="K19" i="4"/>
  <c r="J19" i="4"/>
  <c r="I19" i="4"/>
  <c r="H19" i="4"/>
  <c r="K18" i="4"/>
  <c r="J18" i="4"/>
  <c r="I18" i="4"/>
  <c r="H18" i="4"/>
  <c r="K17" i="4"/>
  <c r="J17" i="4"/>
  <c r="I17" i="4"/>
  <c r="H17" i="4"/>
  <c r="K16" i="4"/>
  <c r="J16" i="4"/>
  <c r="I16" i="4"/>
  <c r="H16" i="4"/>
  <c r="K15" i="4"/>
  <c r="J15" i="4"/>
  <c r="I15" i="4"/>
  <c r="H15" i="4"/>
  <c r="K14" i="4"/>
  <c r="J14" i="4"/>
  <c r="I14" i="4"/>
  <c r="H14" i="4"/>
  <c r="K13" i="4"/>
  <c r="J13" i="4"/>
  <c r="I13" i="4"/>
  <c r="H13" i="4"/>
  <c r="K12" i="4"/>
  <c r="J12" i="4"/>
  <c r="I12" i="4"/>
  <c r="H12" i="4"/>
  <c r="K11" i="4"/>
  <c r="J11" i="4"/>
  <c r="I11" i="4"/>
  <c r="H11" i="4"/>
  <c r="K10" i="4"/>
  <c r="J10" i="4"/>
  <c r="I10" i="4"/>
  <c r="H10" i="4"/>
  <c r="K9" i="4"/>
  <c r="J9" i="4"/>
  <c r="I9" i="4"/>
  <c r="H9" i="4"/>
  <c r="G33" i="2"/>
  <c r="F33" i="2"/>
  <c r="E33" i="2"/>
  <c r="D33" i="2"/>
  <c r="T32" i="2"/>
  <c r="S32" i="2"/>
  <c r="R32" i="2"/>
  <c r="Q32" i="2"/>
  <c r="P32" i="2"/>
  <c r="O32" i="2"/>
  <c r="N32" i="2"/>
  <c r="M32" i="2"/>
  <c r="L32" i="2"/>
  <c r="K32" i="2"/>
  <c r="J32" i="2"/>
  <c r="T31" i="2"/>
  <c r="S31" i="2"/>
  <c r="R31" i="2"/>
  <c r="Q31" i="2"/>
  <c r="P31" i="2"/>
  <c r="O31" i="2"/>
  <c r="N31" i="2"/>
  <c r="M31" i="2"/>
  <c r="L31" i="2"/>
  <c r="K31" i="2"/>
  <c r="J31" i="2"/>
  <c r="T30" i="2"/>
  <c r="S30" i="2"/>
  <c r="R30" i="2"/>
  <c r="Q30" i="2"/>
  <c r="P30" i="2"/>
  <c r="O30" i="2"/>
  <c r="N30" i="2"/>
  <c r="M30" i="2"/>
  <c r="L30" i="2"/>
  <c r="K30" i="2"/>
  <c r="J30" i="2"/>
  <c r="T29" i="2"/>
  <c r="S29" i="2"/>
  <c r="R29" i="2"/>
  <c r="Q29" i="2"/>
  <c r="P29" i="2"/>
  <c r="O29" i="2"/>
  <c r="N29" i="2"/>
  <c r="M29" i="2"/>
  <c r="L29" i="2"/>
  <c r="K29" i="2"/>
  <c r="J29" i="2"/>
  <c r="T28" i="2"/>
  <c r="S28" i="2"/>
  <c r="R28" i="2"/>
  <c r="Q28" i="2"/>
  <c r="P28" i="2"/>
  <c r="O28" i="2"/>
  <c r="N28" i="2"/>
  <c r="M28" i="2"/>
  <c r="L28" i="2"/>
  <c r="K28" i="2"/>
  <c r="J28" i="2"/>
  <c r="T27" i="2"/>
  <c r="S27" i="2"/>
  <c r="R27" i="2"/>
  <c r="Q27" i="2"/>
  <c r="P27" i="2"/>
  <c r="O27" i="2"/>
  <c r="N27" i="2"/>
  <c r="M27" i="2"/>
  <c r="L27" i="2"/>
  <c r="K27" i="2"/>
  <c r="J27" i="2"/>
  <c r="T26" i="2"/>
  <c r="S26" i="2"/>
  <c r="R26" i="2"/>
  <c r="Q26" i="2"/>
  <c r="P26" i="2"/>
  <c r="O26" i="2"/>
  <c r="N26" i="2"/>
  <c r="M26" i="2"/>
  <c r="L26" i="2"/>
  <c r="K26" i="2"/>
  <c r="J26" i="2"/>
  <c r="T25" i="2"/>
  <c r="S25" i="2"/>
  <c r="R25" i="2"/>
  <c r="Q25" i="2"/>
  <c r="P25" i="2"/>
  <c r="O25" i="2"/>
  <c r="N25" i="2"/>
  <c r="M25" i="2"/>
  <c r="L25" i="2"/>
  <c r="K25" i="2"/>
  <c r="J25" i="2"/>
  <c r="T24" i="2"/>
  <c r="S24" i="2"/>
  <c r="R24" i="2"/>
  <c r="Q24" i="2"/>
  <c r="P24" i="2"/>
  <c r="O24" i="2"/>
  <c r="N24" i="2"/>
  <c r="M24" i="2"/>
  <c r="L24" i="2"/>
  <c r="K24" i="2"/>
  <c r="J24" i="2"/>
  <c r="T23" i="2"/>
  <c r="S23" i="2"/>
  <c r="R23" i="2"/>
  <c r="Q23" i="2"/>
  <c r="P23" i="2"/>
  <c r="O23" i="2"/>
  <c r="N23" i="2"/>
  <c r="M23" i="2"/>
  <c r="L23" i="2"/>
  <c r="K23" i="2"/>
  <c r="J23" i="2"/>
  <c r="T22" i="2"/>
  <c r="S22" i="2"/>
  <c r="R22" i="2"/>
  <c r="Q22" i="2"/>
  <c r="P22" i="2"/>
  <c r="O22" i="2"/>
  <c r="N22" i="2"/>
  <c r="M22" i="2"/>
  <c r="L22" i="2"/>
  <c r="K22" i="2"/>
  <c r="J22" i="2"/>
  <c r="T21" i="2"/>
  <c r="S21" i="2"/>
  <c r="R21" i="2"/>
  <c r="Q21" i="2"/>
  <c r="P21" i="2"/>
  <c r="O21" i="2"/>
  <c r="N21" i="2"/>
  <c r="M21" i="2"/>
  <c r="L21" i="2"/>
  <c r="K21" i="2"/>
  <c r="J21" i="2"/>
  <c r="T20" i="2"/>
  <c r="S20" i="2"/>
  <c r="R20" i="2"/>
  <c r="Q20" i="2"/>
  <c r="P20" i="2"/>
  <c r="O20" i="2"/>
  <c r="N20" i="2"/>
  <c r="M20" i="2"/>
  <c r="L20" i="2"/>
  <c r="K20" i="2"/>
  <c r="J20" i="2"/>
  <c r="T19" i="2"/>
  <c r="S19" i="2"/>
  <c r="R19" i="2"/>
  <c r="Q19" i="2"/>
  <c r="P19" i="2"/>
  <c r="O19" i="2"/>
  <c r="N19" i="2"/>
  <c r="M19" i="2"/>
  <c r="L19" i="2"/>
  <c r="K19" i="2"/>
  <c r="J19" i="2"/>
  <c r="T18" i="2"/>
  <c r="S18" i="2"/>
  <c r="R18" i="2"/>
  <c r="Q18" i="2"/>
  <c r="P18" i="2"/>
  <c r="O18" i="2"/>
  <c r="N18" i="2"/>
  <c r="M18" i="2"/>
  <c r="L18" i="2"/>
  <c r="K18" i="2"/>
  <c r="J18" i="2"/>
  <c r="T17" i="2"/>
  <c r="S17" i="2"/>
  <c r="R17" i="2"/>
  <c r="Q17" i="2"/>
  <c r="P17" i="2"/>
  <c r="O17" i="2"/>
  <c r="N17" i="2"/>
  <c r="M17" i="2"/>
  <c r="L17" i="2"/>
  <c r="K17" i="2"/>
  <c r="J17" i="2"/>
  <c r="T16" i="2"/>
  <c r="S16" i="2"/>
  <c r="R16" i="2"/>
  <c r="Q16" i="2"/>
  <c r="P16" i="2"/>
  <c r="O16" i="2"/>
  <c r="N16" i="2"/>
  <c r="M16" i="2"/>
  <c r="L16" i="2"/>
  <c r="K16" i="2"/>
  <c r="J16" i="2"/>
  <c r="T15" i="2"/>
  <c r="S15" i="2"/>
  <c r="R15" i="2"/>
  <c r="Q15" i="2"/>
  <c r="P15" i="2"/>
  <c r="O15" i="2"/>
  <c r="N15" i="2"/>
  <c r="M15" i="2"/>
  <c r="L15" i="2"/>
  <c r="K15" i="2"/>
  <c r="J15" i="2"/>
  <c r="T14" i="2"/>
  <c r="S14" i="2"/>
  <c r="R14" i="2"/>
  <c r="Q14" i="2"/>
  <c r="P14" i="2"/>
  <c r="O14" i="2"/>
  <c r="N14" i="2"/>
  <c r="M14" i="2"/>
  <c r="L14" i="2"/>
  <c r="K14" i="2"/>
  <c r="J14" i="2"/>
  <c r="T13" i="2"/>
  <c r="S13" i="2"/>
  <c r="R13" i="2"/>
  <c r="Q13" i="2"/>
  <c r="P13" i="2"/>
  <c r="O13" i="2"/>
  <c r="N13" i="2"/>
  <c r="M13" i="2"/>
  <c r="L13" i="2"/>
  <c r="K13" i="2"/>
  <c r="J13" i="2"/>
  <c r="T12" i="2"/>
  <c r="S12" i="2"/>
  <c r="R12" i="2"/>
  <c r="Q12" i="2"/>
  <c r="P12" i="2"/>
  <c r="O12" i="2"/>
  <c r="N12" i="2"/>
  <c r="M12" i="2"/>
  <c r="L12" i="2"/>
  <c r="K12" i="2"/>
  <c r="J12" i="2"/>
  <c r="T11" i="2"/>
  <c r="S11" i="2"/>
  <c r="R11" i="2"/>
  <c r="Q11" i="2"/>
  <c r="P11" i="2"/>
  <c r="O11" i="2"/>
  <c r="N11" i="2"/>
  <c r="M11" i="2"/>
  <c r="L11" i="2"/>
  <c r="K11" i="2"/>
  <c r="J11" i="2"/>
  <c r="G32" i="2"/>
  <c r="G31" i="2"/>
  <c r="G30" i="2"/>
  <c r="G29" i="2"/>
  <c r="G28" i="2"/>
  <c r="G27" i="2"/>
  <c r="G26" i="2"/>
  <c r="G25" i="2"/>
  <c r="G24" i="2"/>
  <c r="G23" i="2"/>
  <c r="G22" i="2"/>
  <c r="G21" i="2"/>
  <c r="G20" i="2"/>
  <c r="G19" i="2"/>
  <c r="G18" i="2"/>
  <c r="G17" i="2"/>
  <c r="G16" i="2"/>
  <c r="G15" i="2"/>
  <c r="G14" i="2"/>
  <c r="G13" i="2"/>
  <c r="G12" i="2"/>
  <c r="G11" i="2"/>
  <c r="L8" i="2"/>
</calcChain>
</file>

<file path=xl/sharedStrings.xml><?xml version="1.0" encoding="utf-8"?>
<sst xmlns="http://schemas.openxmlformats.org/spreadsheetml/2006/main" count="315" uniqueCount="283">
  <si>
    <t>LEAN STANDARD WORK</t>
  </si>
  <si>
    <t>Template Guide &amp; Reference Manual</t>
  </si>
  <si>
    <t>WHAT IS STANDARD WORK?</t>
  </si>
  <si>
    <t>Standard Work is one of the most powerful — and most underutilized — tools in the Lean toolbox. It is the documented, current best-known method for performing a repeatable process. Standard Work is NOT a rigid procedure that never changes; it is the baseline from which continuous improvement is measured and from which every improvement starts.</t>
  </si>
  <si>
    <t>Standard Work has three core elements:</t>
  </si>
  <si>
    <t>1.  Takt Time — The rate at which products or services must be completed to meet customer demand. It is the "heartbeat" of the process: Available Production Time ÷ Customer Demand.</t>
  </si>
  <si>
    <t>2.  Work Sequence — The specific order in which a worker completes tasks within a cycle. Sequence affects quality, safety, and efficiency.</t>
  </si>
  <si>
    <t>3.  Standard Work-in-Process (SWIP) — The minimum quantity of WIP needed to allow work to flow smoothly without disruption between steps.</t>
  </si>
  <si>
    <t>WHY IS STANDARD WORK IMPORTANT?</t>
  </si>
  <si>
    <t>✔  Creates a stable, repeatable baseline for all process improvements (you cannot improve what is not standardized)</t>
  </si>
  <si>
    <t>✔  Reduces variation in output quality, cycle time, and safety outcomes</t>
  </si>
  <si>
    <t>✔  Enables effective training — new team members learn the best-known method from day one</t>
  </si>
  <si>
    <t>✔  Makes abnormalities visible — when the standard is clear, deviations are immediately obvious</t>
  </si>
  <si>
    <t>✔  Empowers workers to own and improve their processes through the continuous improvement cycle (Standardize → Do → Check → Improve)</t>
  </si>
  <si>
    <t>TEMPLATE OVERVIEW — FIVE DOCUMENTS</t>
  </si>
  <si>
    <t>Tab</t>
  </si>
  <si>
    <t>Document Name</t>
  </si>
  <si>
    <t>Purpose</t>
  </si>
  <si>
    <t>When to Use</t>
  </si>
  <si>
    <t>Standard Work Combination Sheet</t>
  </si>
  <si>
    <t>Documents each work element with its time (manual, walk, auto/machine), shows how operator time combines with machine/auto time within takt time. The primary Standard Work document.</t>
  </si>
  <si>
    <t>For any manual or mixed operator/machine process. Always the first SW document to complete.</t>
  </si>
  <si>
    <t>Standard Work Chart</t>
  </si>
  <si>
    <t>A visual layout of the work area (birds-eye view) showing the operator’s movement path, WIP locations, safety points, and quality checks within the physical space.</t>
  </si>
  <si>
    <t>Use alongside the Combination Sheet to show WHERE work happens, not just what order.</t>
  </si>
  <si>
    <t>Process Capacity Sheet</t>
  </si>
  <si>
    <t>Calculates the true capacity of each step/machine in the process by accounting for manual time, machine time, changeover, and walk time. Identifies the capacity-constraining step.</t>
  </si>
  <si>
    <t>Use when analyzing whether a process can meet takt time and to identify bottlenecks.</t>
  </si>
  <si>
    <t>Work Balancing Chart (Yamazumi)</t>
  </si>
  <si>
    <t>A stacked bar chart comparing each operator’s total cycle time against takt time. Visually exposes imbalance across operators and guides rebalancing to eliminate overburden and waiting.</t>
  </si>
  <si>
    <t>Use when rebalancing work across multiple operators or after headcount changes.</t>
  </si>
  <si>
    <t>Standardized Work Audit</t>
  </si>
  <si>
    <t>A structured observation checklist used by team leaders and managers to verify that Standard Work is being followed and to identify gaps or improvement opportunities.</t>
  </si>
  <si>
    <t>Use weekly or after any process change to sustain adherence and surface improvement needs.</t>
  </si>
  <si>
    <t>HOW TO USE THIS TEMPLATE — STEP BY STEP</t>
  </si>
  <si>
    <t>STEP 1 — DEFINE THE PROCESS &amp; CALCULATE TAKT TIME</t>
  </si>
  <si>
    <t>Before filling in any sheet, establish the basics:  (a) Identify the operation and its boundaries (start step and end step).  (b) Calculate Takt Time = Available Daily Time (seconds) ÷ Daily Customer Demand.  (c) Define one complete operator cycle.</t>
  </si>
  <si>
    <t>STEP 2 — TIME OBSERVE THE PROCESS (AT LEAST 5–10 CYCLES)</t>
  </si>
  <si>
    <t>Go to the gemba (the actual work area) with a stopwatch or video. Time each individual work element separately — do NOT use engineering estimates or worker self-reporting. Observe 5–10 complete cycles and record each time. Use the repeatable low time (not the average, not the best) as your standard time for each element.</t>
  </si>
  <si>
    <t>STEP 3 — COMPLETE THE PROCESS CAPACITY SHEET</t>
  </si>
  <si>
    <t>Go to the Process Capacity Sheet tab. Enter each process step, machine time, manual time, walk time, and changeover data. The sheet will calculate capacity per step and identify the constraint. This confirms whether the process can meet takt time before you finalize operator assignments.</t>
  </si>
  <si>
    <t>STEP 4 — COMPLETE THE STANDARD WORK COMBINATION SHEET</t>
  </si>
  <si>
    <t>Go to the Standard Work Combination Sheet tab. Enter the process header info (area, part, takt time, etc.). List each work element in sequence, enter its manual time, walk time, and auto/machine time. The time bars will visualize how elements fit within takt time. Draw takt time as a vertical line and verify the operator cycle fits within it.</t>
  </si>
  <si>
    <t>STEP 5 — COMPLETE THE STANDARD WORK CHART</t>
  </si>
  <si>
    <t>Go to the Standard Work Chart tab. Sketch the layout of the work cell, showing equipment, workstations, and walk paths. Mark safety check points (⚠), quality check points (★), WIP locations (△), and work sequence numbers (①②③...). This document is posted at the workstation for operators and auditors.</t>
  </si>
  <si>
    <t>STEP 6 — COMPLETE THE WORK BALANCING CHART</t>
  </si>
  <si>
    <t>Go to the Work Balancing Chart (Yamazumi) tab. Enter each operator’s work elements and times. The chart shows stacked bars per operator vs. takt time. Identify operators who are over or significantly under takt time and rebalance by moving elements between operators to level the workload.</t>
  </si>
  <si>
    <t>STEP 7 — TRAIN, POST &amp; SUSTAIN</t>
  </si>
  <si>
    <t>Print and post the Standard Work Chart and Combination Sheet at the workstation. Train all operators to the new standard. Use the SW Audit tab to conduct regular (weekly recommended) audits to verify adherence. Update the standard when improvements are made — NEVER work outside a posted standard without updating the document.</t>
  </si>
  <si>
    <t>KEY TERMS &amp; DEFINITIONS</t>
  </si>
  <si>
    <t>Term</t>
  </si>
  <si>
    <t>Definition</t>
  </si>
  <si>
    <t>Takt Time</t>
  </si>
  <si>
    <t>Available production time ÷ customer demand. The required pace of production to meet customer needs. "Takt" is German for beat or pulse.</t>
  </si>
  <si>
    <t>Cycle Time</t>
  </si>
  <si>
    <t>The actual time it takes an operator to complete one full sequence of work elements. Should be ≤ Takt Time.</t>
  </si>
  <si>
    <t>Work Element</t>
  </si>
  <si>
    <t>The smallest unit of work that can be moved between operators. Each element has a measurable, repeatable time.</t>
  </si>
  <si>
    <t>Manual Time</t>
  </si>
  <si>
    <t>Time the operator actively works with their hands (value-adding and necessary non-value-adding activities).</t>
  </si>
  <si>
    <t>Auto / Machine Time</t>
  </si>
  <si>
    <t>Time a machine or automated step runs without operator involvement. Operator may be free to do other work during this time.</t>
  </si>
  <si>
    <t>Walk Time</t>
  </si>
  <si>
    <t>Time spent moving between work positions. Shown separately because it is a target for waste elimination.</t>
  </si>
  <si>
    <t>SWIP</t>
  </si>
  <si>
    <t>Standard Work-in-Process. The minimum pieces of WIP needed within the process to maintain continuous flow during one operator cycle.</t>
  </si>
  <si>
    <t>Yamazumi</t>
  </si>
  <si>
    <t>Japanese for "stacking up." A stacked bar chart showing operator workload vs. takt time, used to visualize and eliminate imbalance.</t>
  </si>
  <si>
    <t>Gemba</t>
  </si>
  <si>
    <t>Japanese for "the real place" — the actual work area. All Standard Work must be developed through direct observation at the gemba, never from a desk.</t>
  </si>
  <si>
    <t>Repeatable Low Time</t>
  </si>
  <si>
    <t>The consistent lowest time for a work element observed across multiple cycles. Used as the standard time. Eliminates the distortion caused by occasional poor cycles.</t>
  </si>
  <si>
    <t>RULES OF STANDARD WORK</t>
  </si>
  <si>
    <t>❶  Standard Work must be developed by observing actual work at the gemba — never from memory, estimates, or engineering data alone.</t>
  </si>
  <si>
    <t>❷  The person doing the work must be involved in creating the Standard Work. Their knowledge is irreplaceable.</t>
  </si>
  <si>
    <t>❸  Standard Work documents the current best-known method — not the ideal method or the theoretical method. Start from reality.</t>
  </si>
  <si>
    <t>❹  Standard Work is a living document. Every improvement must result in an updated Standard Work document, posted and trained.</t>
  </si>
  <si>
    <t>❺  If a worker deviates from Standard Work, there are only two acceptable explanations: (1) the standard needs to be updated, or (2) the worker needs retraining. Both require action.</t>
  </si>
  <si>
    <t>❻  Standard Work applies to all operators equally. There is no “I’ve been here 20 years” exception.</t>
  </si>
  <si>
    <t>❼  Standard Work that is not audited is not Standard Work — it is aspirational documentation. Use the SW Audit tab regularly.</t>
  </si>
  <si>
    <t>DOCUMENT CONTROL</t>
  </si>
  <si>
    <t>Field</t>
  </si>
  <si>
    <t>Guidance</t>
  </si>
  <si>
    <t>Document Owner</t>
  </si>
  <si>
    <t>The team leader or supervisor responsible for maintaining accuracy. Should be the person closest to the work.</t>
  </si>
  <si>
    <t>Revision Date</t>
  </si>
  <si>
    <t>Update any time the standard changes. A document more than 90 days old without a review should be treated as suspect.</t>
  </si>
  <si>
    <t>Version Number</t>
  </si>
  <si>
    <t>Use sequential numbering (v1, v2, v3...). Archive old versions — never delete them. Prior versions show the improvement history.</t>
  </si>
  <si>
    <t>Approvals</t>
  </si>
  <si>
    <t>At minimum: Team Leader (creates/updates), Supervisor (reviews), Engineering/IE (approves method). Adjust to your organization’s structure.</t>
  </si>
  <si>
    <t>STANDARD WORK COMBINATION SHEET</t>
  </si>
  <si>
    <t>Process / Operation:</t>
  </si>
  <si>
    <t>Part Name / Number:</t>
  </si>
  <si>
    <t>Work Area / Cell:</t>
  </si>
  <si>
    <t>Date:</t>
  </si>
  <si>
    <t>Operator / Team Member:</t>
  </si>
  <si>
    <t>Revision:</t>
  </si>
  <si>
    <t>v1</t>
  </si>
  <si>
    <t>Shift:</t>
  </si>
  <si>
    <t>Prepared By:</t>
  </si>
  <si>
    <t>Takt Time (sec):</t>
  </si>
  <si>
    <t>Available Time (sec/shift):</t>
  </si>
  <si>
    <t>Daily Demand (units):</t>
  </si>
  <si>
    <t>Cycle Time (sec):</t>
  </si>
  <si>
    <t>Step</t>
  </si>
  <si>
    <t>Work Element Description</t>
  </si>
  <si>
    <t>Manual
Time (s)</t>
  </si>
  <si>
    <t>Walk
Time (s)</t>
  </si>
  <si>
    <t>Auto/Machine
Time (s)</t>
  </si>
  <si>
    <t>Total
Time (s)</t>
  </si>
  <si>
    <t>Quality
Check?</t>
  </si>
  <si>
    <t>Safety
Check?</t>
  </si>
  <si>
    <t>TIME BAR CHART  →  (each column = 5 seconds)</t>
  </si>
  <si>
    <t>Example: Pick part from bin</t>
  </si>
  <si>
    <t>Example: Load part into fixture</t>
  </si>
  <si>
    <t>★</t>
  </si>
  <si>
    <t>Example: Start machine cycle</t>
  </si>
  <si>
    <t>⚠</t>
  </si>
  <si>
    <t>TOTALS</t>
  </si>
  <si>
    <t>Takt Time Line ↓   (draw a vertical line in the chart at the Takt Time column)</t>
  </si>
  <si>
    <t>LEGEND</t>
  </si>
  <si>
    <t>■ Manual Time</t>
  </si>
  <si>
    <t>■ Walk Time</t>
  </si>
  <si>
    <t>■ Auto/Machine Time</t>
  </si>
  <si>
    <t>★ = Quality Check Point</t>
  </si>
  <si>
    <t>⚠ = Safety Check Point</t>
  </si>
  <si>
    <t>Blue input cells = enter your data</t>
  </si>
  <si>
    <t>INSTRUCTIONS: Enter each work element in sequence. Blue cells = your inputs. The Total Time column auto-calculates. Time bar columns show the cumulative time visually. Enter Takt Time in the C8 header box. Cycle Time must be ≤ Takt Time.</t>
  </si>
  <si>
    <t>STANDARD WORK CHART</t>
  </si>
  <si>
    <t>Date / Revision:</t>
  </si>
  <si>
    <t>SWIP Quantity:</t>
  </si>
  <si>
    <t>WORK CELL LAYOUT  —  Sketch the physical layout of the work area below. Show equipment, workstations, aisles, material flow, and operator movement path.</t>
  </si>
  <si>
    <t>LEGEND &amp; SYMBOLS</t>
  </si>
  <si>
    <t>①②③...</t>
  </si>
  <si>
    <t>Work Sequence Numbers — show the order of operator movement in the cell</t>
  </si>
  <si>
    <t>➡</t>
  </si>
  <si>
    <t>Operator Walk Path — draw arrows showing the movement route through the cell</t>
  </si>
  <si>
    <t>△</t>
  </si>
  <si>
    <t>Standard WIP Location — triangle symbols show where SWIP pieces sit in the process</t>
  </si>
  <si>
    <t>Quality Check Point — operator must verify quality at this step (inspect, gauge, measure)</t>
  </si>
  <si>
    <t>Safety Check Point — operator must follow safety protocol at this step (PPE, lockout, etc.)</t>
  </si>
  <si>
    <t>□</t>
  </si>
  <si>
    <t>Equipment / Machine — draw rectangles to represent machines, fixtures, and workstations</t>
  </si>
  <si>
    <t>WORK SEQUENCE SUMMARY  —  List each step briefly to accompany the chart (this section is posted at the workstation)</t>
  </si>
  <si>
    <t>Step #</t>
  </si>
  <si>
    <t>Work Element / Description</t>
  </si>
  <si>
    <t>Time (s)</t>
  </si>
  <si>
    <t>Quality?</t>
  </si>
  <si>
    <t>Safety?</t>
  </si>
  <si>
    <t>Notes / Key Points (what to check, common errors, etc.)</t>
  </si>
  <si>
    <t>Approved By (Team Leader):</t>
  </si>
  <si>
    <t>Approved By (Supervisor):</t>
  </si>
  <si>
    <t>Approved By (IE/Engineering):</t>
  </si>
  <si>
    <t>Signature:</t>
  </si>
  <si>
    <t>PROCESS CAPACITY SHEET</t>
  </si>
  <si>
    <t>Process / Value Stream:</t>
  </si>
  <si>
    <t># Operators:</t>
  </si>
  <si>
    <t>Step
#</t>
  </si>
  <si>
    <t>Process Step / Machine Name</t>
  </si>
  <si>
    <t>Manual
Time
(sec)</t>
  </si>
  <si>
    <t>Walk
Time
(sec)</t>
  </si>
  <si>
    <t>Auto /
Machine
Time (sec)</t>
  </si>
  <si>
    <t>Changeover
Time (sec)</t>
  </si>
  <si>
    <t>Changeover
Freq (pcs)</t>
  </si>
  <si>
    <t>CO Time
per Piece
(sec)</t>
  </si>
  <si>
    <t>Total
Cycle Time
(sec)</t>
  </si>
  <si>
    <t>Capacity
(pcs/shift)</t>
  </si>
  <si>
    <t>Meets
Takt?</t>
  </si>
  <si>
    <t>Notes / Constraint?</t>
  </si>
  <si>
    <t>Example: Drill Press Station</t>
  </si>
  <si>
    <t>Example: Assembly Table</t>
  </si>
  <si>
    <t>Example: Test Station</t>
  </si>
  <si>
    <t>TOTALS / SUMMARY</t>
  </si>
  <si>
    <t>CAPACITY ANALYSIS SUMMARY</t>
  </si>
  <si>
    <t>Minimum Capacity Step:</t>
  </si>
  <si>
    <t>Minimum Capacity (pcs/shift):</t>
  </si>
  <si>
    <t>Steps NOT Meeting Takt:</t>
  </si>
  <si>
    <t>Steps Meeting Takt:</t>
  </si>
  <si>
    <t>NOTES / ACTIONS</t>
  </si>
  <si>
    <t>Enter action items here to address capacity gaps, constrained steps, or improvement targets.</t>
  </si>
  <si>
    <t>WORK BALANCING CHART (YAMAZUMI)</t>
  </si>
  <si>
    <t># of Operators:</t>
  </si>
  <si>
    <t>OPERATOR WORK ELEMENT INPUT TABLE</t>
  </si>
  <si>
    <t>Element
#</t>
  </si>
  <si>
    <t>Type
(M/W/A)</t>
  </si>
  <si>
    <t>Operator 1
Time (s)</t>
  </si>
  <si>
    <t>Operator 2
Time (s)</t>
  </si>
  <si>
    <t>Operator 3
Time (s)</t>
  </si>
  <si>
    <t>Operator 4
Time (s)</t>
  </si>
  <si>
    <t>Operator 5
Time (s)</t>
  </si>
  <si>
    <t>Notes / Element Category</t>
  </si>
  <si>
    <t>Pick part from bin</t>
  </si>
  <si>
    <t>M</t>
  </si>
  <si>
    <t>Value-added - picking</t>
  </si>
  <si>
    <t>Load into fixture</t>
  </si>
  <si>
    <t>Value-added - loading</t>
  </si>
  <si>
    <t>Start machine</t>
  </si>
  <si>
    <t>VA - machine start</t>
  </si>
  <si>
    <t>Walk to inspection station</t>
  </si>
  <si>
    <t>W</t>
  </si>
  <si>
    <t>Non-VA - walk</t>
  </si>
  <si>
    <t>Inspect part dimensions</t>
  </si>
  <si>
    <t>Quality check</t>
  </si>
  <si>
    <t>Deburr edges</t>
  </si>
  <si>
    <t>Value-added</t>
  </si>
  <si>
    <t>Label and move to outbox</t>
  </si>
  <si>
    <t>Non-VA necessary</t>
  </si>
  <si>
    <t>TOTAL CYCLE TIME</t>
  </si>
  <si>
    <t>TAKT TIME</t>
  </si>
  <si>
    <t>% OF TAKT TIME</t>
  </si>
  <si>
    <t>OVER / UNDER TAKT?</t>
  </si>
  <si>
    <t>YAMAZUMI CHART  —  Operator Workload vs. Takt Time (auto-updates from input table above)</t>
  </si>
  <si>
    <t>CHART DATA (auto-calculated)</t>
  </si>
  <si>
    <t>Operator</t>
  </si>
  <si>
    <t>Operator 1</t>
  </si>
  <si>
    <t>Operator 2</t>
  </si>
  <si>
    <t>Operator 3</t>
  </si>
  <si>
    <t>Operator 4</t>
  </si>
  <si>
    <t>Operator 5</t>
  </si>
  <si>
    <t>HOW TO READ THIS CHART</t>
  </si>
  <si>
    <t>•  Each stacked bar represents one operator’s total cycle time, broken down by work element.</t>
  </si>
  <si>
    <t>•  The yellow Takt Time row/reference shows the required pace. ALL operators must be at or below takt time.</t>
  </si>
  <si>
    <t>•  Bars significantly BELOW takt time indicate underloaded operators — opportunity to absorb elements from overloaded peers.</t>
  </si>
  <si>
    <t>•  Bars ABOVE takt time (red) indicate operators who will fall behind — elements must be moved or the cell redesigned.</t>
  </si>
  <si>
    <t>•  Type codes: M = Manual, W = Walk, A = Auto/Machine. Use these to identify waste-reduction targets.</t>
  </si>
  <si>
    <t>•  GOAL: Balance all operators as close to takt time as possible without going over. Eliminate the lowest-loaded operator by rebalancing.</t>
  </si>
  <si>
    <t>STANDARDIZED WORK AUDIT</t>
  </si>
  <si>
    <t>Audit Date:</t>
  </si>
  <si>
    <t>Auditor Name:</t>
  </si>
  <si>
    <t>Operator Observed:</t>
  </si>
  <si>
    <t>SW Document Version:</t>
  </si>
  <si>
    <t>Start Time:</t>
  </si>
  <si>
    <t>SECTION 1 — DOCUMENTATION CHECK</t>
  </si>
  <si>
    <t>#</t>
  </si>
  <si>
    <t>Audit Checkpoint</t>
  </si>
  <si>
    <t>Result
(✔/✖/N/A)</t>
  </si>
  <si>
    <t>Observation / Finding</t>
  </si>
  <si>
    <t>Action Required?</t>
  </si>
  <si>
    <t>Standard Work document is posted at the workstation and visible to the operator</t>
  </si>
  <si>
    <t>The posted SW document matches the current revision number</t>
  </si>
  <si>
    <t>Takt time is clearly displayed at the workstation</t>
  </si>
  <si>
    <t>Standard WIP (SWIP) quantity is marked and visible</t>
  </si>
  <si>
    <t>Quality check points are marked on the Standard Work Chart</t>
  </si>
  <si>
    <t>Safety check points are marked on the Standard Work Chart</t>
  </si>
  <si>
    <t>The document was reviewed or updated within the last 90 days</t>
  </si>
  <si>
    <t>SECTION 2 — METHOD ADHERENCE (Observe 3+ complete cycles before scoring)</t>
  </si>
  <si>
    <t>Operator follows the documented work sequence (correct order of steps)</t>
  </si>
  <si>
    <t>Each work element is performed as described (method, tools, fixtures)</t>
  </si>
  <si>
    <t>Operator cycle time is at or below takt time (time 3+ cycles)</t>
  </si>
  <si>
    <t>Operator walk path matches the Standard Work Chart layout</t>
  </si>
  <si>
    <t>SWIP quantity is maintained throughout the cycle (not zero, not excessive)</t>
  </si>
  <si>
    <t>Quality checks are performed at the correct steps and in the correct manner</t>
  </si>
  <si>
    <t>Safety checks / PPE requirements are followed at marked points</t>
  </si>
  <si>
    <t>Operator does not wait (starvation) or accumulate excess WIP (blocking)</t>
  </si>
  <si>
    <t>No unauthorized workarounds, shortcuts, or method deviations observed</t>
  </si>
  <si>
    <t>Operator uses correct tools and returns them to designated locations</t>
  </si>
  <si>
    <t>SECTION 3 — CONTINUOUS IMPROVEMENT &amp; OPERATOR ENGAGEMENT</t>
  </si>
  <si>
    <t>Operator is aware of the current takt time and their expected cycle time</t>
  </si>
  <si>
    <t>Operator can explain the purpose of quality and safety check points</t>
  </si>
  <si>
    <t>Operator has suggested at least one improvement idea in the last 30 days</t>
  </si>
  <si>
    <t>Any previous audit findings have been addressed and closed</t>
  </si>
  <si>
    <t>Standard Work was updated when the last process change was made</t>
  </si>
  <si>
    <t>AUDIT SCORING SUMMARY</t>
  </si>
  <si>
    <t>Scoring: ✔ = Conforming (1 pt)   ✖ = Non-conforming (0 pts)   N/A = Not Applicable (excluded)</t>
  </si>
  <si>
    <t>Total Checkpoints Completed:</t>
  </si>
  <si>
    <t>Conforming (✔):</t>
  </si>
  <si>
    <t>Non-Conforming (✖):</t>
  </si>
  <si>
    <t>N/A (excluded):</t>
  </si>
  <si>
    <t>Overall Adherence Score:</t>
  </si>
  <si>
    <t xml:space="preserve">Score Guide:
≥ 90% = Excellent — Sustain
75-89% = Good — Minor gaps
60-74% = Fair — Action needed
&lt; 60% = Poor — Immediate action
</t>
  </si>
  <si>
    <t>ACTION ITEMS LOG  —  Document all non-conformances requiring follow-up</t>
  </si>
  <si>
    <t>Checkpoint
Ref #</t>
  </si>
  <si>
    <t>Description of Non-Conformance / Gap</t>
  </si>
  <si>
    <t>Root Cause</t>
  </si>
  <si>
    <t>Assigned To</t>
  </si>
  <si>
    <t>Due Date</t>
  </si>
  <si>
    <t>Status</t>
  </si>
  <si>
    <t>Verified By</t>
  </si>
  <si>
    <t>Auditor Signature:</t>
  </si>
  <si>
    <t>Supervisor Acknowledgment:</t>
  </si>
  <si>
    <t>Next Audit Due:</t>
  </si>
  <si>
    <t>Operator Notified?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</si>
</sst>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ptos Narrow"/>
      <family val="2"/>
      <scheme val="minor"/>
    </font>
    <font>
      <b/>
      <sz val="22"/>
      <color rgb="FFFFFFFF"/>
      <name val="Calibri"/>
    </font>
    <font>
      <i/>
      <sz val="13"/>
      <color rgb="FFFFFFFF"/>
      <name val="Calibri"/>
    </font>
    <font>
      <b/>
      <sz val="13"/>
      <color rgb="FFFFFFFF"/>
      <name val="Aptos Narrow"/>
      <family val="2"/>
      <scheme val="minor"/>
    </font>
    <font>
      <sz val="10"/>
      <color rgb="FF1F1F1F"/>
      <name val="Aptos Narrow"/>
      <family val="2"/>
      <scheme val="minor"/>
    </font>
    <font>
      <b/>
      <sz val="10"/>
      <color rgb="FF1F4E79"/>
      <name val="Aptos Narrow"/>
      <family val="2"/>
      <scheme val="minor"/>
    </font>
    <font>
      <sz val="10"/>
      <color theme="1"/>
      <name val="Aptos Narrow"/>
      <family val="2"/>
      <scheme val="minor"/>
    </font>
    <font>
      <b/>
      <sz val="10"/>
      <color rgb="FFFFFFFF"/>
      <name val="Aptos Narrow"/>
      <family val="2"/>
      <scheme val="minor"/>
    </font>
    <font>
      <b/>
      <sz val="10"/>
      <color theme="1"/>
      <name val="Aptos Narrow"/>
      <family val="2"/>
      <scheme val="minor"/>
    </font>
    <font>
      <b/>
      <sz val="16"/>
      <color rgb="FFFFFFFF"/>
      <name val="Aptos Narrow"/>
      <family val="2"/>
      <scheme val="minor"/>
    </font>
    <font>
      <b/>
      <sz val="11"/>
      <color rgb="FFFFFFFF"/>
      <name val="Aptos Narrow"/>
      <family val="2"/>
      <scheme val="minor"/>
    </font>
    <font>
      <b/>
      <sz val="12"/>
      <color rgb="FFC00000"/>
      <name val="Aptos Narrow"/>
      <family val="2"/>
      <scheme val="minor"/>
    </font>
    <font>
      <sz val="10"/>
      <color rgb="FFC00000"/>
      <name val="Aptos Narrow"/>
      <family val="2"/>
      <scheme val="minor"/>
    </font>
    <font>
      <b/>
      <sz val="10"/>
      <color rgb="FFC00000"/>
      <name val="Aptos Narrow"/>
      <family val="2"/>
      <scheme val="minor"/>
    </font>
    <font>
      <b/>
      <sz val="9"/>
      <color rgb="FFFFFFFF"/>
      <name val="Aptos Narrow"/>
      <family val="2"/>
      <scheme val="minor"/>
    </font>
    <font>
      <sz val="9"/>
      <color theme="1"/>
      <name val="Aptos Narrow"/>
      <family val="2"/>
      <scheme val="minor"/>
    </font>
    <font>
      <sz val="9"/>
      <color rgb="FF0000FF"/>
      <name val="Aptos Narrow"/>
      <family val="2"/>
      <scheme val="minor"/>
    </font>
    <font>
      <b/>
      <sz val="9"/>
      <color theme="1"/>
      <name val="Aptos Narrow"/>
      <family val="2"/>
      <scheme val="minor"/>
    </font>
    <font>
      <sz val="10"/>
      <color rgb="FFFF0000"/>
      <name val="Aptos Narrow"/>
      <family val="2"/>
      <scheme val="minor"/>
    </font>
    <font>
      <sz val="8"/>
      <color theme="1"/>
      <name val="Aptos Narrow"/>
      <family val="2"/>
      <scheme val="minor"/>
    </font>
    <font>
      <sz val="8"/>
      <color rgb="FF595959"/>
      <name val="Aptos Narrow"/>
      <family val="2"/>
      <scheme val="minor"/>
    </font>
    <font>
      <sz val="7"/>
      <color theme="1"/>
      <name val="Aptos Narrow"/>
      <family val="2"/>
      <scheme val="minor"/>
    </font>
    <font>
      <i/>
      <sz val="8"/>
      <color theme="1"/>
      <name val="Aptos Narrow"/>
      <family val="2"/>
      <scheme val="minor"/>
    </font>
    <font>
      <i/>
      <sz val="8"/>
      <color rgb="FFC00000"/>
      <name val="Aptos Narrow"/>
      <family val="2"/>
      <scheme val="minor"/>
    </font>
    <font>
      <b/>
      <sz val="9"/>
      <color rgb="FF2E75B6"/>
      <name val="Aptos Narrow"/>
      <family val="2"/>
      <scheme val="minor"/>
    </font>
    <font>
      <b/>
      <sz val="9"/>
      <color rgb="FFED7D31"/>
      <name val="Aptos Narrow"/>
      <family val="2"/>
      <scheme val="minor"/>
    </font>
    <font>
      <b/>
      <sz val="9"/>
      <color rgb="FF70AD47"/>
      <name val="Aptos Narrow"/>
      <family val="2"/>
      <scheme val="minor"/>
    </font>
    <font>
      <sz val="9"/>
      <color rgb="FFC00000"/>
      <name val="Aptos Narrow"/>
      <family val="2"/>
      <scheme val="minor"/>
    </font>
    <font>
      <sz val="9"/>
      <color rgb="FFFF0000"/>
      <name val="Aptos Narrow"/>
      <family val="2"/>
      <scheme val="minor"/>
    </font>
    <font>
      <i/>
      <sz val="8"/>
      <color rgb="FF0000FF"/>
      <name val="Aptos Narrow"/>
      <family val="2"/>
      <scheme val="minor"/>
    </font>
    <font>
      <i/>
      <sz val="8"/>
      <color rgb="FF595959"/>
      <name val="Aptos Narrow"/>
      <family val="2"/>
      <scheme val="minor"/>
    </font>
    <font>
      <b/>
      <sz val="11"/>
      <color rgb="FF1F4E79"/>
      <name val="Aptos Narrow"/>
      <family val="2"/>
      <scheme val="minor"/>
    </font>
    <font>
      <sz val="14"/>
      <color rgb="FF2E75B6"/>
      <name val="Aptos Narrow"/>
      <family val="2"/>
      <scheme val="minor"/>
    </font>
    <font>
      <sz val="12"/>
      <color rgb="FFED7D31"/>
      <name val="Aptos Narrow"/>
      <family val="2"/>
      <scheme val="minor"/>
    </font>
    <font>
      <sz val="13"/>
      <color rgb="FFC00000"/>
      <name val="Aptos Narrow"/>
      <family val="2"/>
      <scheme val="minor"/>
    </font>
    <font>
      <sz val="13"/>
      <color rgb="FFFF0000"/>
      <name val="Aptos Narrow"/>
      <family val="2"/>
      <scheme val="minor"/>
    </font>
    <font>
      <sz val="13"/>
      <color rgb="FF595959"/>
      <name val="Aptos Narrow"/>
      <family val="2"/>
      <scheme val="minor"/>
    </font>
    <font>
      <sz val="9"/>
      <color rgb="FF000000"/>
      <name val="Aptos Narrow"/>
      <family val="2"/>
      <scheme val="minor"/>
    </font>
    <font>
      <sz val="11"/>
      <color rgb="FF000000"/>
      <name val="Aptos Narrow"/>
      <family val="2"/>
      <scheme val="minor"/>
    </font>
    <font>
      <b/>
      <sz val="9"/>
      <color rgb="FFC00000"/>
      <name val="Aptos Narrow"/>
      <family val="2"/>
      <scheme val="minor"/>
    </font>
    <font>
      <b/>
      <sz val="9"/>
      <color rgb="FF1F4E79"/>
      <name val="Aptos Narrow"/>
      <family val="2"/>
      <scheme val="minor"/>
    </font>
    <font>
      <b/>
      <sz val="8"/>
      <color theme="1"/>
      <name val="Aptos Narrow"/>
      <family val="2"/>
      <scheme val="minor"/>
    </font>
    <font>
      <b/>
      <sz val="8"/>
      <color rgb="FF595959"/>
      <name val="Aptos Narrow"/>
      <family val="2"/>
      <scheme val="minor"/>
    </font>
    <font>
      <i/>
      <sz val="9"/>
      <color theme="1"/>
      <name val="Aptos Narrow"/>
      <family val="2"/>
      <scheme val="minor"/>
    </font>
    <font>
      <b/>
      <sz val="11"/>
      <color rgb="FFC55A11"/>
      <name val="Aptos Narrow"/>
      <family val="2"/>
      <scheme val="minor"/>
    </font>
    <font>
      <b/>
      <sz val="14"/>
      <color rgb="FFC55A11"/>
      <name val="Aptos Narrow"/>
      <family val="2"/>
      <scheme val="minor"/>
    </font>
  </fonts>
  <fills count="19">
    <fill>
      <patternFill patternType="none"/>
    </fill>
    <fill>
      <patternFill patternType="gray125"/>
    </fill>
    <fill>
      <patternFill patternType="solid">
        <fgColor rgb="FF1F4E79"/>
        <bgColor indexed="64"/>
      </patternFill>
    </fill>
    <fill>
      <patternFill patternType="solid">
        <fgColor rgb="FF2E75B6"/>
        <bgColor indexed="64"/>
      </patternFill>
    </fill>
    <fill>
      <patternFill patternType="solid">
        <fgColor rgb="FFEBF3FB"/>
        <bgColor indexed="64"/>
      </patternFill>
    </fill>
    <fill>
      <patternFill patternType="solid">
        <fgColor rgb="FFFFFFFF"/>
        <bgColor indexed="64"/>
      </patternFill>
    </fill>
    <fill>
      <patternFill patternType="solid">
        <fgColor rgb="FF375623"/>
        <bgColor indexed="64"/>
      </patternFill>
    </fill>
    <fill>
      <patternFill patternType="solid">
        <fgColor rgb="FFFFF2CC"/>
        <bgColor indexed="64"/>
      </patternFill>
    </fill>
    <fill>
      <patternFill patternType="solid">
        <fgColor rgb="FFD6E4F0"/>
        <bgColor indexed="64"/>
      </patternFill>
    </fill>
    <fill>
      <patternFill patternType="solid">
        <fgColor rgb="FFFAFAFA"/>
        <bgColor indexed="64"/>
      </patternFill>
    </fill>
    <fill>
      <patternFill patternType="solid">
        <fgColor rgb="FFED7D31"/>
        <bgColor indexed="64"/>
      </patternFill>
    </fill>
    <fill>
      <patternFill patternType="solid">
        <fgColor rgb="FF70AD47"/>
        <bgColor indexed="64"/>
      </patternFill>
    </fill>
    <fill>
      <patternFill patternType="solid">
        <fgColor rgb="FF7030A0"/>
        <bgColor indexed="64"/>
      </patternFill>
    </fill>
    <fill>
      <patternFill patternType="solid">
        <fgColor rgb="FFC00000"/>
        <bgColor indexed="64"/>
      </patternFill>
    </fill>
    <fill>
      <patternFill patternType="solid">
        <fgColor rgb="FFFFE699"/>
        <bgColor indexed="64"/>
      </patternFill>
    </fill>
    <fill>
      <patternFill patternType="solid">
        <fgColor rgb="FFBDD7EE"/>
        <bgColor indexed="64"/>
      </patternFill>
    </fill>
    <fill>
      <patternFill patternType="solid">
        <fgColor rgb="FFC55A11"/>
        <bgColor indexed="64"/>
      </patternFill>
    </fill>
    <fill>
      <patternFill patternType="solid">
        <fgColor rgb="FF843C0C"/>
        <bgColor indexed="64"/>
      </patternFill>
    </fill>
    <fill>
      <patternFill patternType="solid">
        <fgColor rgb="FFFBE5D6"/>
        <bgColor indexed="64"/>
      </patternFill>
    </fill>
  </fills>
  <borders count="14">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159">
    <xf numFmtId="0" fontId="0" fillId="0" borderId="0" xfId="0"/>
    <xf numFmtId="0" fontId="7" fillId="2" borderId="3" xfId="0" applyFont="1" applyFill="1" applyBorder="1" applyAlignment="1">
      <alignment horizontal="center" vertical="top"/>
    </xf>
    <xf numFmtId="0" fontId="5" fillId="4" borderId="3" xfId="0" applyFont="1" applyFill="1" applyBorder="1" applyAlignment="1">
      <alignment horizontal="center" vertical="top"/>
    </xf>
    <xf numFmtId="0" fontId="5" fillId="5" borderId="3" xfId="0" applyFont="1" applyFill="1" applyBorder="1" applyAlignment="1">
      <alignment horizontal="center" vertical="top"/>
    </xf>
    <xf numFmtId="0" fontId="0" fillId="0" borderId="0" xfId="0" applyAlignment="1">
      <alignment wrapText="1"/>
    </xf>
    <xf numFmtId="0" fontId="8" fillId="0" borderId="3" xfId="0" applyFont="1" applyBorder="1"/>
    <xf numFmtId="0" fontId="0" fillId="0" borderId="3" xfId="0" applyBorder="1"/>
    <xf numFmtId="0" fontId="10" fillId="2" borderId="3" xfId="0" applyFont="1" applyFill="1" applyBorder="1"/>
    <xf numFmtId="0" fontId="11" fillId="7" borderId="3" xfId="0" applyFont="1" applyFill="1" applyBorder="1" applyAlignment="1">
      <alignment horizontal="center"/>
    </xf>
    <xf numFmtId="0" fontId="6" fillId="7" borderId="3" xfId="0" applyFont="1" applyFill="1" applyBorder="1" applyAlignment="1">
      <alignment horizontal="center"/>
    </xf>
    <xf numFmtId="0" fontId="19" fillId="0" borderId="0" xfId="0" applyFont="1"/>
    <xf numFmtId="0" fontId="19" fillId="0" borderId="0" xfId="0" applyFont="1" applyAlignment="1">
      <alignment horizontal="center"/>
    </xf>
    <xf numFmtId="0" fontId="20" fillId="0" borderId="0" xfId="0" applyFont="1" applyAlignment="1">
      <alignment horizontal="center"/>
    </xf>
    <xf numFmtId="0" fontId="14" fillId="3" borderId="3" xfId="0" applyFont="1" applyFill="1" applyBorder="1" applyAlignment="1">
      <alignment horizontal="center" wrapText="1"/>
    </xf>
    <xf numFmtId="0" fontId="15" fillId="0" borderId="3" xfId="0" applyFont="1" applyBorder="1" applyAlignment="1">
      <alignment horizontal="center"/>
    </xf>
    <xf numFmtId="0" fontId="16" fillId="0" borderId="3" xfId="0" applyFont="1" applyBorder="1"/>
    <xf numFmtId="0" fontId="15" fillId="0" borderId="3" xfId="0" applyFont="1" applyBorder="1"/>
    <xf numFmtId="0" fontId="16" fillId="0" borderId="3" xfId="0" applyFont="1" applyBorder="1" applyAlignment="1">
      <alignment horizontal="center"/>
    </xf>
    <xf numFmtId="0" fontId="17" fillId="0" borderId="3" xfId="0" applyFont="1" applyBorder="1" applyAlignment="1">
      <alignment horizontal="center"/>
    </xf>
    <xf numFmtId="0" fontId="21" fillId="0" borderId="3" xfId="0" applyFont="1" applyBorder="1" applyAlignment="1">
      <alignment horizontal="center"/>
    </xf>
    <xf numFmtId="0" fontId="12" fillId="0" borderId="3" xfId="0" applyFont="1" applyBorder="1" applyAlignment="1">
      <alignment horizontal="center"/>
    </xf>
    <xf numFmtId="0" fontId="18" fillId="0" borderId="3" xfId="0" applyFont="1" applyBorder="1" applyAlignment="1">
      <alignment horizontal="center"/>
    </xf>
    <xf numFmtId="0" fontId="0" fillId="0" borderId="3" xfId="0" applyBorder="1" applyAlignment="1">
      <alignment horizontal="center"/>
    </xf>
    <xf numFmtId="0" fontId="0" fillId="8" borderId="3" xfId="0" applyFill="1" applyBorder="1"/>
    <xf numFmtId="0" fontId="17" fillId="8" borderId="3" xfId="0" applyFont="1" applyFill="1" applyBorder="1" applyAlignment="1">
      <alignment horizontal="center"/>
    </xf>
    <xf numFmtId="0" fontId="14" fillId="2" borderId="0" xfId="0" applyFont="1" applyFill="1" applyAlignment="1">
      <alignment horizontal="center"/>
    </xf>
    <xf numFmtId="0" fontId="0" fillId="9" borderId="5" xfId="0" applyFill="1" applyBorder="1"/>
    <xf numFmtId="0" fontId="0" fillId="9" borderId="6" xfId="0" applyFill="1" applyBorder="1"/>
    <xf numFmtId="0" fontId="0" fillId="9" borderId="7" xfId="0" applyFill="1" applyBorder="1"/>
    <xf numFmtId="0" fontId="0" fillId="9" borderId="8" xfId="0" applyFill="1" applyBorder="1"/>
    <xf numFmtId="0" fontId="0" fillId="9" borderId="9" xfId="0" applyFill="1" applyBorder="1"/>
    <xf numFmtId="0" fontId="0" fillId="9" borderId="10" xfId="0" applyFill="1" applyBorder="1"/>
    <xf numFmtId="0" fontId="0" fillId="9" borderId="11" xfId="0" applyFill="1" applyBorder="1"/>
    <xf numFmtId="0" fontId="0" fillId="9" borderId="12" xfId="0" applyFill="1" applyBorder="1"/>
    <xf numFmtId="0" fontId="0" fillId="9" borderId="13" xfId="0" applyFill="1" applyBorder="1"/>
    <xf numFmtId="0" fontId="31" fillId="0" borderId="2" xfId="0" applyFont="1" applyBorder="1" applyAlignment="1">
      <alignment horizontal="center"/>
    </xf>
    <xf numFmtId="0" fontId="32" fillId="0" borderId="1" xfId="0" applyFont="1" applyBorder="1" applyAlignment="1">
      <alignment horizontal="center"/>
    </xf>
    <xf numFmtId="0" fontId="33" fillId="0" borderId="1" xfId="0" applyFont="1" applyBorder="1" applyAlignment="1">
      <alignment horizontal="center"/>
    </xf>
    <xf numFmtId="0" fontId="34" fillId="0" borderId="2" xfId="0" applyFont="1" applyBorder="1" applyAlignment="1">
      <alignment horizontal="center"/>
    </xf>
    <xf numFmtId="0" fontId="35" fillId="0" borderId="1" xfId="0" applyFont="1" applyBorder="1" applyAlignment="1">
      <alignment horizontal="center"/>
    </xf>
    <xf numFmtId="0" fontId="36" fillId="0" borderId="1" xfId="0" applyFont="1" applyBorder="1" applyAlignment="1">
      <alignment horizontal="center"/>
    </xf>
    <xf numFmtId="0" fontId="14" fillId="2" borderId="3" xfId="0" applyFont="1" applyFill="1" applyBorder="1" applyAlignment="1">
      <alignment horizontal="center"/>
    </xf>
    <xf numFmtId="0" fontId="15" fillId="4" borderId="3" xfId="0" applyFont="1" applyFill="1" applyBorder="1" applyAlignment="1">
      <alignment horizontal="center"/>
    </xf>
    <xf numFmtId="0" fontId="0" fillId="4" borderId="3" xfId="0" applyFill="1" applyBorder="1"/>
    <xf numFmtId="0" fontId="0" fillId="7" borderId="3" xfId="0" applyFill="1" applyBorder="1" applyAlignment="1">
      <alignment horizontal="center"/>
    </xf>
    <xf numFmtId="0" fontId="37" fillId="0" borderId="3" xfId="0" applyFont="1" applyBorder="1" applyAlignment="1">
      <alignment horizontal="center"/>
    </xf>
    <xf numFmtId="0" fontId="38" fillId="0" borderId="3" xfId="0" applyFont="1" applyBorder="1" applyAlignment="1">
      <alignment horizontal="center"/>
    </xf>
    <xf numFmtId="0" fontId="16" fillId="4" borderId="3" xfId="0" applyFont="1" applyFill="1" applyBorder="1" applyAlignment="1">
      <alignment horizontal="center"/>
    </xf>
    <xf numFmtId="0" fontId="16" fillId="4" borderId="3" xfId="0" applyFont="1" applyFill="1" applyBorder="1"/>
    <xf numFmtId="0" fontId="37" fillId="4" borderId="3" xfId="0" applyFont="1" applyFill="1" applyBorder="1" applyAlignment="1">
      <alignment horizontal="center"/>
    </xf>
    <xf numFmtId="0" fontId="38" fillId="4" borderId="3" xfId="0" applyFont="1" applyFill="1" applyBorder="1" applyAlignment="1">
      <alignment horizontal="center"/>
    </xf>
    <xf numFmtId="0" fontId="14" fillId="2" borderId="3" xfId="0" applyFont="1" applyFill="1" applyBorder="1" applyAlignment="1">
      <alignment horizontal="center" wrapText="1"/>
    </xf>
    <xf numFmtId="0" fontId="14" fillId="10" borderId="3" xfId="0" applyFont="1" applyFill="1" applyBorder="1" applyAlignment="1">
      <alignment horizontal="center" wrapText="1"/>
    </xf>
    <xf numFmtId="0" fontId="14" fillId="11" borderId="3" xfId="0" applyFont="1" applyFill="1" applyBorder="1" applyAlignment="1">
      <alignment horizontal="center" wrapText="1"/>
    </xf>
    <xf numFmtId="0" fontId="14" fillId="12" borderId="3" xfId="0" applyFont="1" applyFill="1" applyBorder="1" applyAlignment="1">
      <alignment horizontal="center" wrapText="1"/>
    </xf>
    <xf numFmtId="0" fontId="14" fillId="13" borderId="3" xfId="0" applyFont="1" applyFill="1" applyBorder="1" applyAlignment="1">
      <alignment horizontal="center" wrapText="1"/>
    </xf>
    <xf numFmtId="0" fontId="0" fillId="14" borderId="3" xfId="0" applyFill="1" applyBorder="1"/>
    <xf numFmtId="0" fontId="39" fillId="14" borderId="3" xfId="0" applyFont="1" applyFill="1" applyBorder="1" applyAlignment="1">
      <alignment horizontal="center"/>
    </xf>
    <xf numFmtId="0" fontId="19" fillId="0" borderId="3" xfId="0" applyFont="1" applyBorder="1" applyAlignment="1">
      <alignment horizontal="center" wrapText="1"/>
    </xf>
    <xf numFmtId="0" fontId="41" fillId="15" borderId="0" xfId="0" applyFont="1" applyFill="1" applyAlignment="1">
      <alignment horizontal="center" wrapText="1"/>
    </xf>
    <xf numFmtId="0" fontId="41" fillId="0" borderId="0" xfId="0" applyFont="1"/>
    <xf numFmtId="0" fontId="14" fillId="17" borderId="3" xfId="0" applyFont="1" applyFill="1" applyBorder="1" applyAlignment="1">
      <alignment horizontal="center" wrapText="1"/>
    </xf>
    <xf numFmtId="0" fontId="15" fillId="18" borderId="3" xfId="0" applyFont="1" applyFill="1" applyBorder="1" applyAlignment="1">
      <alignment horizontal="center"/>
    </xf>
    <xf numFmtId="0" fontId="6" fillId="18" borderId="3" xfId="0" applyFont="1" applyFill="1" applyBorder="1" applyAlignment="1">
      <alignment horizontal="center"/>
    </xf>
    <xf numFmtId="0" fontId="15" fillId="18" borderId="3" xfId="0" applyFont="1" applyFill="1" applyBorder="1"/>
    <xf numFmtId="0" fontId="6" fillId="0" borderId="3" xfId="0" applyFont="1" applyBorder="1" applyAlignment="1">
      <alignment horizontal="center"/>
    </xf>
    <xf numFmtId="0" fontId="14" fillId="16" borderId="3" xfId="0" applyFont="1" applyFill="1" applyBorder="1" applyAlignment="1">
      <alignment horizontal="center" wrapText="1"/>
    </xf>
    <xf numFmtId="0" fontId="8" fillId="5" borderId="3" xfId="0" applyFont="1" applyFill="1" applyBorder="1" applyAlignment="1">
      <alignment vertical="top"/>
    </xf>
    <xf numFmtId="0" fontId="6" fillId="5" borderId="3" xfId="0" applyFont="1" applyFill="1" applyBorder="1" applyAlignment="1">
      <alignment vertical="top" wrapText="1"/>
    </xf>
    <xf numFmtId="0" fontId="8" fillId="4" borderId="3" xfId="0" applyFont="1" applyFill="1" applyBorder="1" applyAlignment="1">
      <alignment vertical="top"/>
    </xf>
    <xf numFmtId="0" fontId="6" fillId="4" borderId="3" xfId="0" applyFont="1" applyFill="1" applyBorder="1" applyAlignment="1">
      <alignment vertical="top" wrapText="1"/>
    </xf>
    <xf numFmtId="0" fontId="6" fillId="4" borderId="0" xfId="0" applyFont="1" applyFill="1" applyAlignment="1">
      <alignment wrapText="1" indent="1"/>
    </xf>
    <xf numFmtId="0" fontId="6" fillId="5" borderId="0" xfId="0" applyFont="1" applyFill="1" applyAlignment="1">
      <alignment wrapText="1" indent="1"/>
    </xf>
    <xf numFmtId="0" fontId="7" fillId="2" borderId="3" xfId="0" applyFont="1" applyFill="1" applyBorder="1"/>
    <xf numFmtId="0" fontId="3" fillId="3" borderId="0" xfId="0" applyFont="1" applyFill="1"/>
    <xf numFmtId="0" fontId="7" fillId="6" borderId="0" xfId="0" applyFont="1" applyFill="1" applyAlignment="1">
      <alignment indent="1"/>
    </xf>
    <xf numFmtId="0" fontId="6" fillId="0" borderId="0" xfId="0" applyFont="1" applyAlignment="1">
      <alignment wrapText="1" indent="1"/>
    </xf>
    <xf numFmtId="0" fontId="5" fillId="4" borderId="3" xfId="0" applyFont="1" applyFill="1" applyBorder="1" applyAlignment="1">
      <alignment vertical="top"/>
    </xf>
    <xf numFmtId="0" fontId="6" fillId="4" borderId="3" xfId="0" applyFont="1" applyFill="1" applyBorder="1" applyAlignment="1">
      <alignment vertical="top"/>
    </xf>
    <xf numFmtId="0" fontId="5" fillId="5" borderId="3" xfId="0" applyFont="1" applyFill="1" applyBorder="1" applyAlignment="1">
      <alignment vertical="top"/>
    </xf>
    <xf numFmtId="0" fontId="6" fillId="5" borderId="3" xfId="0" applyFont="1" applyFill="1" applyBorder="1" applyAlignment="1">
      <alignment vertical="top"/>
    </xf>
    <xf numFmtId="0" fontId="6" fillId="0" borderId="0" xfId="0" applyFont="1" applyAlignment="1">
      <alignment indent="1"/>
    </xf>
    <xf numFmtId="0" fontId="7" fillId="2" borderId="3" xfId="0" applyFont="1" applyFill="1" applyBorder="1" applyAlignment="1">
      <alignment vertical="top"/>
    </xf>
    <xf numFmtId="0" fontId="3" fillId="3"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center"/>
    </xf>
    <xf numFmtId="0" fontId="4" fillId="0" borderId="0" xfId="0" applyFont="1" applyAlignment="1">
      <alignment indent="1"/>
    </xf>
    <xf numFmtId="0" fontId="5" fillId="0" borderId="0" xfId="0" applyFont="1" applyAlignment="1">
      <alignment indent="1"/>
    </xf>
    <xf numFmtId="0" fontId="28" fillId="0" borderId="0" xfId="0" applyFont="1"/>
    <xf numFmtId="0" fontId="29" fillId="0" borderId="0" xfId="0" applyFont="1"/>
    <xf numFmtId="0" fontId="30" fillId="0" borderId="0" xfId="0" applyFont="1" applyAlignment="1">
      <alignment wrapText="1"/>
    </xf>
    <xf numFmtId="0" fontId="0" fillId="0" borderId="0" xfId="0"/>
    <xf numFmtId="0" fontId="17" fillId="8" borderId="3" xfId="0" applyFont="1" applyFill="1" applyBorder="1" applyAlignment="1">
      <alignment horizontal="right"/>
    </xf>
    <xf numFmtId="0" fontId="0" fillId="8" borderId="3" xfId="0" applyFill="1" applyBorder="1"/>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10" fillId="2" borderId="3" xfId="0" applyFont="1" applyFill="1" applyBorder="1"/>
    <xf numFmtId="0" fontId="8" fillId="0" borderId="3" xfId="0" applyFont="1" applyBorder="1"/>
    <xf numFmtId="0" fontId="13" fillId="7" borderId="3" xfId="0" applyFont="1" applyFill="1" applyBorder="1" applyAlignment="1">
      <alignment horizontal="center"/>
    </xf>
    <xf numFmtId="0" fontId="14" fillId="3" borderId="2" xfId="0" applyFont="1" applyFill="1" applyBorder="1" applyAlignment="1">
      <alignment horizontal="center" wrapText="1"/>
    </xf>
    <xf numFmtId="0" fontId="14" fillId="3" borderId="1" xfId="0" applyFont="1" applyFill="1" applyBorder="1" applyAlignment="1">
      <alignment horizontal="center" wrapText="1"/>
    </xf>
    <xf numFmtId="0" fontId="14" fillId="3" borderId="4" xfId="0" applyFont="1" applyFill="1" applyBorder="1" applyAlignment="1">
      <alignment horizontal="center" wrapText="1"/>
    </xf>
    <xf numFmtId="0" fontId="14" fillId="3" borderId="3" xfId="0" applyFont="1" applyFill="1" applyBorder="1" applyAlignment="1">
      <alignment horizontal="left" wrapText="1"/>
    </xf>
    <xf numFmtId="0" fontId="0" fillId="0" borderId="3" xfId="0" applyBorder="1"/>
    <xf numFmtId="0" fontId="6" fillId="7" borderId="3" xfId="0" applyFont="1" applyFill="1" applyBorder="1"/>
    <xf numFmtId="0" fontId="9" fillId="2" borderId="0" xfId="0" applyFont="1" applyFill="1" applyAlignment="1">
      <alignment horizontal="center"/>
    </xf>
    <xf numFmtId="0" fontId="15" fillId="0" borderId="3" xfId="0" applyFont="1" applyBorder="1"/>
    <xf numFmtId="0" fontId="17" fillId="0" borderId="3" xfId="0" applyFont="1" applyBorder="1"/>
    <xf numFmtId="0" fontId="0" fillId="4" borderId="3" xfId="0" applyFill="1" applyBorder="1"/>
    <xf numFmtId="0" fontId="7" fillId="3" borderId="0" xfId="0" applyFont="1" applyFill="1"/>
    <xf numFmtId="0" fontId="14" fillId="2" borderId="3" xfId="0" applyFont="1" applyFill="1" applyBorder="1" applyAlignment="1">
      <alignment horizontal="center"/>
    </xf>
    <xf numFmtId="0" fontId="15" fillId="0" borderId="1" xfId="0" applyFont="1" applyBorder="1"/>
    <xf numFmtId="0" fontId="15" fillId="0" borderId="4" xfId="0" applyFont="1" applyBorder="1"/>
    <xf numFmtId="0" fontId="7" fillId="2" borderId="2"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17" fillId="4" borderId="3" xfId="0" applyFont="1" applyFill="1" applyBorder="1"/>
    <xf numFmtId="0" fontId="39" fillId="4" borderId="3" xfId="0" applyFont="1" applyFill="1" applyBorder="1" applyAlignment="1">
      <alignment horizontal="center"/>
    </xf>
    <xf numFmtId="0" fontId="39" fillId="0" borderId="3" xfId="0" applyFont="1" applyBorder="1" applyAlignment="1">
      <alignment horizontal="center"/>
    </xf>
    <xf numFmtId="0" fontId="40" fillId="4" borderId="3" xfId="0" applyFont="1" applyFill="1" applyBorder="1"/>
    <xf numFmtId="0" fontId="22" fillId="0" borderId="3" xfId="0" applyFont="1" applyBorder="1" applyAlignment="1">
      <alignment wrapText="1"/>
    </xf>
    <xf numFmtId="0" fontId="17" fillId="8" borderId="3" xfId="0" applyFont="1" applyFill="1" applyBorder="1"/>
    <xf numFmtId="0" fontId="15" fillId="4" borderId="2" xfId="0" applyFont="1" applyFill="1" applyBorder="1" applyAlignment="1">
      <alignment wrapText="1" indent="1"/>
    </xf>
    <xf numFmtId="0" fontId="0" fillId="4" borderId="1" xfId="0" applyFill="1" applyBorder="1"/>
    <xf numFmtId="0" fontId="0" fillId="4" borderId="4" xfId="0" applyFill="1" applyBorder="1"/>
    <xf numFmtId="0" fontId="15" fillId="0" borderId="2" xfId="0" applyFont="1" applyBorder="1" applyAlignment="1">
      <alignment wrapText="1" indent="1"/>
    </xf>
    <xf numFmtId="0" fontId="0" fillId="0" borderId="1" xfId="0" applyBorder="1"/>
    <xf numFmtId="0" fontId="0" fillId="0" borderId="4" xfId="0" applyBorder="1"/>
    <xf numFmtId="0" fontId="15" fillId="0" borderId="1" xfId="0" applyFont="1" applyBorder="1" applyAlignment="1">
      <alignment wrapText="1" indent="1"/>
    </xf>
    <xf numFmtId="0" fontId="15" fillId="0" borderId="4" xfId="0" applyFont="1" applyBorder="1" applyAlignment="1">
      <alignment wrapText="1" indent="1"/>
    </xf>
    <xf numFmtId="0" fontId="42" fillId="0" borderId="0" xfId="0" applyFont="1" applyAlignment="1">
      <alignment horizontal="center"/>
    </xf>
    <xf numFmtId="0" fontId="7" fillId="2" borderId="2" xfId="0" applyFont="1" applyFill="1" applyBorder="1"/>
    <xf numFmtId="0" fontId="17" fillId="14" borderId="3" xfId="0" applyFont="1" applyFill="1" applyBorder="1"/>
    <xf numFmtId="0" fontId="0" fillId="14" borderId="3" xfId="0" applyFill="1" applyBorder="1"/>
    <xf numFmtId="0" fontId="16" fillId="4" borderId="3" xfId="0" applyFont="1" applyFill="1" applyBorder="1"/>
    <xf numFmtId="0" fontId="16" fillId="0" borderId="3" xfId="0" applyFont="1" applyBorder="1"/>
    <xf numFmtId="0" fontId="7" fillId="3" borderId="0" xfId="0" applyFont="1" applyFill="1" applyAlignment="1">
      <alignment horizontal="center"/>
    </xf>
    <xf numFmtId="0" fontId="14" fillId="2" borderId="3" xfId="0" applyFont="1" applyFill="1" applyBorder="1" applyAlignment="1">
      <alignment horizontal="center" wrapText="1"/>
    </xf>
    <xf numFmtId="0" fontId="0" fillId="7" borderId="3" xfId="0" applyFill="1" applyBorder="1"/>
    <xf numFmtId="0" fontId="15" fillId="18" borderId="3" xfId="0" applyFont="1" applyFill="1" applyBorder="1"/>
    <xf numFmtId="0" fontId="0" fillId="18" borderId="3" xfId="0" applyFill="1" applyBorder="1"/>
    <xf numFmtId="0" fontId="7" fillId="17" borderId="3" xfId="0" applyFont="1" applyFill="1" applyBorder="1"/>
    <xf numFmtId="0" fontId="14" fillId="16" borderId="3" xfId="0" applyFont="1" applyFill="1" applyBorder="1" applyAlignment="1">
      <alignment horizontal="center" wrapText="1"/>
    </xf>
    <xf numFmtId="0" fontId="44" fillId="0" borderId="3" xfId="0" applyFont="1" applyBorder="1" applyAlignment="1">
      <alignment horizontal="center"/>
    </xf>
    <xf numFmtId="0" fontId="45" fillId="0" borderId="3" xfId="0" applyFont="1" applyBorder="1" applyAlignment="1">
      <alignment horizontal="center"/>
    </xf>
    <xf numFmtId="0" fontId="15" fillId="18" borderId="3" xfId="0" applyFont="1" applyFill="1" applyBorder="1" applyAlignment="1">
      <alignment vertical="top" wrapText="1"/>
    </xf>
    <xf numFmtId="0" fontId="15" fillId="18" borderId="3" xfId="0" applyFont="1" applyFill="1" applyBorder="1" applyAlignment="1">
      <alignment wrapText="1"/>
    </xf>
    <xf numFmtId="0" fontId="15" fillId="18" borderId="3" xfId="0" applyFont="1" applyFill="1" applyBorder="1" applyAlignment="1">
      <alignment horizontal="center"/>
    </xf>
    <xf numFmtId="0" fontId="43" fillId="0" borderId="3" xfId="0" applyFont="1" applyBorder="1"/>
    <xf numFmtId="0" fontId="15" fillId="0" borderId="3" xfId="0" applyFont="1" applyBorder="1" applyAlignment="1">
      <alignment wrapText="1"/>
    </xf>
    <xf numFmtId="0" fontId="15" fillId="0" borderId="3" xfId="0" applyFont="1" applyBorder="1" applyAlignment="1">
      <alignment horizontal="center"/>
    </xf>
    <xf numFmtId="0" fontId="7" fillId="16" borderId="3" xfId="0" applyFont="1" applyFill="1" applyBorder="1"/>
    <xf numFmtId="0" fontId="7" fillId="16" borderId="0" xfId="0" applyFont="1" applyFill="1" applyAlignment="1">
      <alignment horizontal="left"/>
    </xf>
    <xf numFmtId="0" fontId="14" fillId="17" borderId="3" xfId="0" applyFont="1" applyFill="1" applyBorder="1" applyAlignment="1">
      <alignment wrapText="1"/>
    </xf>
    <xf numFmtId="0" fontId="14" fillId="17" borderId="3" xfId="0" applyFont="1" applyFill="1" applyBorder="1" applyAlignment="1">
      <alignment horizontal="center" wrapText="1"/>
    </xf>
    <xf numFmtId="0" fontId="9" fillId="16" borderId="0" xfId="0" applyFont="1" applyFill="1" applyAlignment="1">
      <alignment horizontal="center"/>
    </xf>
  </cellXfs>
  <cellStyles count="1">
    <cellStyle name="Normal" xfId="0" builtinId="0"/>
  </cellStyles>
  <dxfs count="9">
    <dxf>
      <font>
        <color rgb="FF9C0006"/>
      </font>
      <fill>
        <patternFill patternType="solid">
          <fgColor indexed="64"/>
          <bgColor rgb="FFFFC7CE"/>
        </patternFill>
      </fill>
    </dxf>
    <dxf>
      <font>
        <color rgb="FF375623"/>
      </font>
      <fill>
        <patternFill patternType="solid">
          <fgColor indexed="64"/>
          <bgColor rgb="FFC6EFCE"/>
        </patternFill>
      </fill>
    </dxf>
    <dxf>
      <font>
        <color rgb="FF9C0006"/>
      </font>
      <fill>
        <patternFill patternType="solid">
          <fgColor indexed="64"/>
          <bgColor rgb="FFFFC7CE"/>
        </patternFill>
      </fill>
    </dxf>
    <dxf>
      <font>
        <color rgb="FF375623"/>
      </font>
      <fill>
        <patternFill patternType="solid">
          <fgColor indexed="64"/>
          <bgColor rgb="FFC6EFCE"/>
        </patternFill>
      </fill>
    </dxf>
    <dxf>
      <font>
        <color rgb="FF375623"/>
      </font>
      <fill>
        <patternFill patternType="solid">
          <fgColor indexed="64"/>
          <bgColor rgb="FFC6EFCE"/>
        </patternFill>
      </fill>
    </dxf>
    <dxf>
      <font>
        <color rgb="FF9C0006"/>
      </font>
      <fill>
        <patternFill patternType="solid">
          <fgColor indexed="64"/>
          <bgColor rgb="FFFFC7CE"/>
        </patternFill>
      </fill>
    </dxf>
    <dxf>
      <font>
        <color rgb="FF9C0006"/>
      </font>
      <fill>
        <patternFill patternType="solid">
          <fgColor indexed="64"/>
          <bgColor rgb="FFFFC7CE"/>
        </patternFill>
      </fill>
    </dxf>
    <dxf>
      <font>
        <color rgb="FF375623"/>
      </font>
      <fill>
        <patternFill patternType="solid">
          <fgColor indexed="64"/>
          <bgColor rgb="FFC6EFCE"/>
        </patternFill>
      </fill>
    </dxf>
    <dxf>
      <fill>
        <patternFill patternType="solid">
          <fgColor indexed="64"/>
          <bgColor rgb="FF2E75B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Yamazumi Chart — Operator Workload vs. Takt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'Work Balancing Chart'!$N$8</c:f>
              <c:strCache>
                <c:ptCount val="1"/>
                <c:pt idx="0">
                  <c:v>Pick part from bin</c:v>
                </c:pt>
              </c:strCache>
            </c:strRef>
          </c:tx>
          <c:spPr>
            <a:solidFill>
              <a:schemeClr val="accent1"/>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Chart'!$O$8:$S$8</c:f>
              <c:numCache>
                <c:formatCode>General</c:formatCode>
                <c:ptCount val="5"/>
                <c:pt idx="0">
                  <c:v>5</c:v>
                </c:pt>
                <c:pt idx="1">
                  <c:v>0</c:v>
                </c:pt>
                <c:pt idx="2">
                  <c:v>5</c:v>
                </c:pt>
                <c:pt idx="3">
                  <c:v>0</c:v>
                </c:pt>
                <c:pt idx="4">
                  <c:v>0</c:v>
                </c:pt>
              </c:numCache>
            </c:numRef>
          </c:val>
          <c:extLst>
            <c:ext xmlns:c16="http://schemas.microsoft.com/office/drawing/2014/chart" uri="{C3380CC4-5D6E-409C-BE32-E72D297353CC}">
              <c16:uniqueId val="{00000000-8C5B-4DA7-BEF8-86F174A43F78}"/>
            </c:ext>
          </c:extLst>
        </c:ser>
        <c:ser>
          <c:idx val="1"/>
          <c:order val="1"/>
          <c:tx>
            <c:strRef>
              <c:f>'Work Balancing Chart'!$N$9</c:f>
              <c:strCache>
                <c:ptCount val="1"/>
                <c:pt idx="0">
                  <c:v>Load into fixture</c:v>
                </c:pt>
              </c:strCache>
            </c:strRef>
          </c:tx>
          <c:spPr>
            <a:solidFill>
              <a:schemeClr val="accent2"/>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Chart'!$O$9:$S$9</c:f>
              <c:numCache>
                <c:formatCode>General</c:formatCode>
                <c:ptCount val="5"/>
                <c:pt idx="0">
                  <c:v>8</c:v>
                </c:pt>
                <c:pt idx="1">
                  <c:v>8</c:v>
                </c:pt>
                <c:pt idx="2">
                  <c:v>0</c:v>
                </c:pt>
                <c:pt idx="3">
                  <c:v>8</c:v>
                </c:pt>
                <c:pt idx="4">
                  <c:v>0</c:v>
                </c:pt>
              </c:numCache>
            </c:numRef>
          </c:val>
          <c:extLst>
            <c:ext xmlns:c16="http://schemas.microsoft.com/office/drawing/2014/chart" uri="{C3380CC4-5D6E-409C-BE32-E72D297353CC}">
              <c16:uniqueId val="{00000001-8C5B-4DA7-BEF8-86F174A43F78}"/>
            </c:ext>
          </c:extLst>
        </c:ser>
        <c:ser>
          <c:idx val="2"/>
          <c:order val="2"/>
          <c:tx>
            <c:strRef>
              <c:f>'Work Balancing Chart'!$N$10</c:f>
              <c:strCache>
                <c:ptCount val="1"/>
                <c:pt idx="0">
                  <c:v>Start machine</c:v>
                </c:pt>
              </c:strCache>
            </c:strRef>
          </c:tx>
          <c:spPr>
            <a:solidFill>
              <a:schemeClr val="accent3"/>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Chart'!$O$10:$S$10</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2-8C5B-4DA7-BEF8-86F174A43F78}"/>
            </c:ext>
          </c:extLst>
        </c:ser>
        <c:ser>
          <c:idx val="3"/>
          <c:order val="3"/>
          <c:tx>
            <c:strRef>
              <c:f>'Work Balancing Chart'!$N$11</c:f>
              <c:strCache>
                <c:ptCount val="1"/>
                <c:pt idx="0">
                  <c:v>Walk to inspection station</c:v>
                </c:pt>
              </c:strCache>
            </c:strRef>
          </c:tx>
          <c:spPr>
            <a:solidFill>
              <a:schemeClr val="accent4"/>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Chart'!$O$11:$S$11</c:f>
              <c:numCache>
                <c:formatCode>General</c:formatCode>
                <c:ptCount val="5"/>
                <c:pt idx="0">
                  <c:v>4</c:v>
                </c:pt>
                <c:pt idx="1">
                  <c:v>0</c:v>
                </c:pt>
                <c:pt idx="2">
                  <c:v>4</c:v>
                </c:pt>
                <c:pt idx="3">
                  <c:v>0</c:v>
                </c:pt>
                <c:pt idx="4">
                  <c:v>0</c:v>
                </c:pt>
              </c:numCache>
            </c:numRef>
          </c:val>
          <c:extLst>
            <c:ext xmlns:c16="http://schemas.microsoft.com/office/drawing/2014/chart" uri="{C3380CC4-5D6E-409C-BE32-E72D297353CC}">
              <c16:uniqueId val="{00000003-8C5B-4DA7-BEF8-86F174A43F78}"/>
            </c:ext>
          </c:extLst>
        </c:ser>
        <c:ser>
          <c:idx val="4"/>
          <c:order val="4"/>
          <c:tx>
            <c:strRef>
              <c:f>'Work Balancing Chart'!$N$12</c:f>
              <c:strCache>
                <c:ptCount val="1"/>
                <c:pt idx="0">
                  <c:v>Inspect part dimensions</c:v>
                </c:pt>
              </c:strCache>
            </c:strRef>
          </c:tx>
          <c:spPr>
            <a:solidFill>
              <a:schemeClr val="accent5"/>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Chart'!$O$12:$S$12</c:f>
              <c:numCache>
                <c:formatCode>General</c:formatCode>
                <c:ptCount val="5"/>
                <c:pt idx="0">
                  <c:v>0</c:v>
                </c:pt>
                <c:pt idx="1">
                  <c:v>10</c:v>
                </c:pt>
                <c:pt idx="2">
                  <c:v>0</c:v>
                </c:pt>
                <c:pt idx="3">
                  <c:v>10</c:v>
                </c:pt>
                <c:pt idx="4">
                  <c:v>0</c:v>
                </c:pt>
              </c:numCache>
            </c:numRef>
          </c:val>
          <c:extLst>
            <c:ext xmlns:c16="http://schemas.microsoft.com/office/drawing/2014/chart" uri="{C3380CC4-5D6E-409C-BE32-E72D297353CC}">
              <c16:uniqueId val="{00000004-8C5B-4DA7-BEF8-86F174A43F78}"/>
            </c:ext>
          </c:extLst>
        </c:ser>
        <c:ser>
          <c:idx val="5"/>
          <c:order val="5"/>
          <c:tx>
            <c:strRef>
              <c:f>'Work Balancing Chart'!$N$13</c:f>
              <c:strCache>
                <c:ptCount val="1"/>
                <c:pt idx="0">
                  <c:v>Deburr edges</c:v>
                </c:pt>
              </c:strCache>
            </c:strRef>
          </c:tx>
          <c:spPr>
            <a:solidFill>
              <a:schemeClr val="accent6"/>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Chart'!$O$13:$S$13</c:f>
              <c:numCache>
                <c:formatCode>General</c:formatCode>
                <c:ptCount val="5"/>
                <c:pt idx="0">
                  <c:v>12</c:v>
                </c:pt>
                <c:pt idx="1">
                  <c:v>0</c:v>
                </c:pt>
                <c:pt idx="2">
                  <c:v>12</c:v>
                </c:pt>
                <c:pt idx="3">
                  <c:v>0</c:v>
                </c:pt>
                <c:pt idx="4">
                  <c:v>12</c:v>
                </c:pt>
              </c:numCache>
            </c:numRef>
          </c:val>
          <c:extLst>
            <c:ext xmlns:c16="http://schemas.microsoft.com/office/drawing/2014/chart" uri="{C3380CC4-5D6E-409C-BE32-E72D297353CC}">
              <c16:uniqueId val="{00000005-8C5B-4DA7-BEF8-86F174A43F78}"/>
            </c:ext>
          </c:extLst>
        </c:ser>
        <c:ser>
          <c:idx val="6"/>
          <c:order val="6"/>
          <c:tx>
            <c:strRef>
              <c:f>'Work Balancing Chart'!$N$14</c:f>
              <c:strCache>
                <c:ptCount val="1"/>
                <c:pt idx="0">
                  <c:v>Label and move to outbox</c:v>
                </c:pt>
              </c:strCache>
            </c:strRef>
          </c:tx>
          <c:spPr>
            <a:solidFill>
              <a:schemeClr val="accent1">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Chart'!$O$14:$S$14</c:f>
              <c:numCache>
                <c:formatCode>General</c:formatCode>
                <c:ptCount val="5"/>
                <c:pt idx="0">
                  <c:v>6</c:v>
                </c:pt>
                <c:pt idx="1">
                  <c:v>6</c:v>
                </c:pt>
                <c:pt idx="2">
                  <c:v>0</c:v>
                </c:pt>
                <c:pt idx="3">
                  <c:v>6</c:v>
                </c:pt>
                <c:pt idx="4">
                  <c:v>6</c:v>
                </c:pt>
              </c:numCache>
            </c:numRef>
          </c:val>
          <c:extLst>
            <c:ext xmlns:c16="http://schemas.microsoft.com/office/drawing/2014/chart" uri="{C3380CC4-5D6E-409C-BE32-E72D297353CC}">
              <c16:uniqueId val="{00000006-8C5B-4DA7-BEF8-86F174A43F78}"/>
            </c:ext>
          </c:extLst>
        </c:ser>
        <c:ser>
          <c:idx val="7"/>
          <c:order val="7"/>
          <c:tx>
            <c:strRef>
              <c:f>'Work Balancing Chart'!$N$15</c:f>
              <c:strCache>
                <c:ptCount val="1"/>
                <c:pt idx="0">
                  <c:v>Element 8</c:v>
                </c:pt>
              </c:strCache>
            </c:strRef>
          </c:tx>
          <c:spPr>
            <a:solidFill>
              <a:schemeClr val="accent2">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Chart'!$O$15:$S$15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7-8C5B-4DA7-BEF8-86F174A43F78}"/>
            </c:ext>
          </c:extLst>
        </c:ser>
        <c:ser>
          <c:idx val="8"/>
          <c:order val="8"/>
          <c:tx>
            <c:strRef>
              <c:f>'Work Balancing Chart'!$N$16</c:f>
              <c:strCache>
                <c:ptCount val="1"/>
                <c:pt idx="0">
                  <c:v>Element 9</c:v>
                </c:pt>
              </c:strCache>
            </c:strRef>
          </c:tx>
          <c:spPr>
            <a:solidFill>
              <a:schemeClr val="accent3">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Chart'!$O$16:$S$16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8C5B-4DA7-BEF8-86F174A43F78}"/>
            </c:ext>
          </c:extLst>
        </c:ser>
        <c:ser>
          <c:idx val="9"/>
          <c:order val="9"/>
          <c:tx>
            <c:strRef>
              <c:f>'Work Balancing Chart'!$N$17</c:f>
              <c:strCache>
                <c:ptCount val="1"/>
                <c:pt idx="0">
                  <c:v>Element 10</c:v>
                </c:pt>
              </c:strCache>
            </c:strRef>
          </c:tx>
          <c:spPr>
            <a:solidFill>
              <a:schemeClr val="accent4">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Chart'!$O$17:$S$17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9-8C5B-4DA7-BEF8-86F174A43F78}"/>
            </c:ext>
          </c:extLst>
        </c:ser>
        <c:ser>
          <c:idx val="10"/>
          <c:order val="10"/>
          <c:tx>
            <c:strRef>
              <c:f>'Work Balancing Chart'!$N$18</c:f>
              <c:strCache>
                <c:ptCount val="1"/>
                <c:pt idx="0">
                  <c:v>Element 11</c:v>
                </c:pt>
              </c:strCache>
            </c:strRef>
          </c:tx>
          <c:spPr>
            <a:solidFill>
              <a:schemeClr val="accent5">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Chart'!$O$18:$S$18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C5B-4DA7-BEF8-86F174A43F78}"/>
            </c:ext>
          </c:extLst>
        </c:ser>
        <c:ser>
          <c:idx val="11"/>
          <c:order val="11"/>
          <c:tx>
            <c:strRef>
              <c:f>'Work Balancing Chart'!$N$19</c:f>
              <c:strCache>
                <c:ptCount val="1"/>
                <c:pt idx="0">
                  <c:v>Element 12</c:v>
                </c:pt>
              </c:strCache>
            </c:strRef>
          </c:tx>
          <c:spPr>
            <a:solidFill>
              <a:schemeClr val="accent6">
                <a:lumMod val="6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Chart'!$O$19:$S$19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B-8C5B-4DA7-BEF8-86F174A43F78}"/>
            </c:ext>
          </c:extLst>
        </c:ser>
        <c:ser>
          <c:idx val="12"/>
          <c:order val="12"/>
          <c:tx>
            <c:strRef>
              <c:f>'Work Balancing Chart'!$N$20</c:f>
              <c:strCache>
                <c:ptCount val="1"/>
                <c:pt idx="0">
                  <c:v>Element 13</c:v>
                </c:pt>
              </c:strCache>
            </c:strRef>
          </c:tx>
          <c:spPr>
            <a:solidFill>
              <a:schemeClr val="accent1">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Chart'!$O$20:$S$20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C-8C5B-4DA7-BEF8-86F174A43F78}"/>
            </c:ext>
          </c:extLst>
        </c:ser>
        <c:ser>
          <c:idx val="13"/>
          <c:order val="13"/>
          <c:tx>
            <c:strRef>
              <c:f>'Work Balancing Chart'!$N$21</c:f>
              <c:strCache>
                <c:ptCount val="1"/>
                <c:pt idx="0">
                  <c:v>Element 14</c:v>
                </c:pt>
              </c:strCache>
            </c:strRef>
          </c:tx>
          <c:spPr>
            <a:solidFill>
              <a:schemeClr val="accent2">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Chart'!$O$21:$S$21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D-8C5B-4DA7-BEF8-86F174A43F78}"/>
            </c:ext>
          </c:extLst>
        </c:ser>
        <c:ser>
          <c:idx val="14"/>
          <c:order val="14"/>
          <c:tx>
            <c:strRef>
              <c:f>'Work Balancing Chart'!$N$22</c:f>
              <c:strCache>
                <c:ptCount val="1"/>
                <c:pt idx="0">
                  <c:v>Element 15</c:v>
                </c:pt>
              </c:strCache>
            </c:strRef>
          </c:tx>
          <c:spPr>
            <a:solidFill>
              <a:schemeClr val="accent3">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Chart'!$O$22:$S$22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E-8C5B-4DA7-BEF8-86F174A43F78}"/>
            </c:ext>
          </c:extLst>
        </c:ser>
        <c:ser>
          <c:idx val="15"/>
          <c:order val="15"/>
          <c:tx>
            <c:strRef>
              <c:f>'Work Balancing Chart'!$N$23</c:f>
              <c:strCache>
                <c:ptCount val="1"/>
                <c:pt idx="0">
                  <c:v>Element 16</c:v>
                </c:pt>
              </c:strCache>
            </c:strRef>
          </c:tx>
          <c:spPr>
            <a:solidFill>
              <a:schemeClr val="accent4">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Chart'!$O$23:$S$23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F-8C5B-4DA7-BEF8-86F174A43F78}"/>
            </c:ext>
          </c:extLst>
        </c:ser>
        <c:ser>
          <c:idx val="16"/>
          <c:order val="16"/>
          <c:tx>
            <c:strRef>
              <c:f>'Work Balancing Chart'!$N$24</c:f>
              <c:strCache>
                <c:ptCount val="1"/>
                <c:pt idx="0">
                  <c:v>Element 17</c:v>
                </c:pt>
              </c:strCache>
            </c:strRef>
          </c:tx>
          <c:spPr>
            <a:solidFill>
              <a:schemeClr val="accent5">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Chart'!$O$24:$S$24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0-8C5B-4DA7-BEF8-86F174A43F78}"/>
            </c:ext>
          </c:extLst>
        </c:ser>
        <c:ser>
          <c:idx val="17"/>
          <c:order val="17"/>
          <c:tx>
            <c:strRef>
              <c:f>'Work Balancing Chart'!$N$25</c:f>
              <c:strCache>
                <c:ptCount val="1"/>
                <c:pt idx="0">
                  <c:v>Element 18</c:v>
                </c:pt>
              </c:strCache>
            </c:strRef>
          </c:tx>
          <c:spPr>
            <a:solidFill>
              <a:schemeClr val="accent6">
                <a:lumMod val="80000"/>
                <a:lumOff val="2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Chart'!$O$25:$S$25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1-8C5B-4DA7-BEF8-86F174A43F78}"/>
            </c:ext>
          </c:extLst>
        </c:ser>
        <c:ser>
          <c:idx val="18"/>
          <c:order val="18"/>
          <c:tx>
            <c:strRef>
              <c:f>'Work Balancing Chart'!$N$26</c:f>
              <c:strCache>
                <c:ptCount val="1"/>
                <c:pt idx="0">
                  <c:v>Element 19</c:v>
                </c:pt>
              </c:strCache>
            </c:strRef>
          </c:tx>
          <c:spPr>
            <a:solidFill>
              <a:schemeClr val="accent1">
                <a:lumMod val="8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Chart'!$O$26:$S$26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2-8C5B-4DA7-BEF8-86F174A43F78}"/>
            </c:ext>
          </c:extLst>
        </c:ser>
        <c:ser>
          <c:idx val="19"/>
          <c:order val="19"/>
          <c:tx>
            <c:strRef>
              <c:f>'Work Balancing Chart'!$N$27</c:f>
              <c:strCache>
                <c:ptCount val="1"/>
                <c:pt idx="0">
                  <c:v>Takt Time</c:v>
                </c:pt>
              </c:strCache>
            </c:strRef>
          </c:tx>
          <c:spPr>
            <a:solidFill>
              <a:schemeClr val="accent2">
                <a:lumMod val="80000"/>
              </a:schemeClr>
            </a:solidFill>
            <a:ln>
              <a:noFill/>
            </a:ln>
            <a:effectLst/>
          </c:spPr>
          <c:invertIfNegative val="0"/>
          <c:cat>
            <c:strRef>
              <c:f>'Work Balancing Chart'!$O$7:$S$7</c:f>
              <c:strCache>
                <c:ptCount val="5"/>
                <c:pt idx="0">
                  <c:v>Operator 1</c:v>
                </c:pt>
                <c:pt idx="1">
                  <c:v>Operator 2</c:v>
                </c:pt>
                <c:pt idx="2">
                  <c:v>Operator 3</c:v>
                </c:pt>
                <c:pt idx="3">
                  <c:v>Operator 4</c:v>
                </c:pt>
                <c:pt idx="4">
                  <c:v>Operator 5</c:v>
                </c:pt>
              </c:strCache>
            </c:strRef>
          </c:cat>
          <c:val>
            <c:numRef>
              <c:f>'Work Balancing Chart'!$O$27:$S$27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3-8C5B-4DA7-BEF8-86F174A43F78}"/>
            </c:ext>
          </c:extLst>
        </c:ser>
        <c:dLbls>
          <c:showLegendKey val="0"/>
          <c:showVal val="0"/>
          <c:showCatName val="0"/>
          <c:showSerName val="0"/>
          <c:showPercent val="0"/>
          <c:showBubbleSize val="0"/>
        </c:dLbls>
        <c:gapWidth val="219"/>
        <c:overlap val="-27"/>
        <c:axId val="455549744"/>
        <c:axId val="455539184"/>
      </c:barChart>
      <c:catAx>
        <c:axId val="45554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39184"/>
        <c:crosses val="autoZero"/>
        <c:auto val="1"/>
        <c:lblAlgn val="ctr"/>
        <c:lblOffset val="100"/>
        <c:noMultiLvlLbl val="0"/>
      </c:catAx>
      <c:valAx>
        <c:axId val="455539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4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20934</xdr:colOff>
      <xdr:row>0</xdr:row>
      <xdr:rowOff>0</xdr:rowOff>
    </xdr:from>
    <xdr:to>
      <xdr:col>13</xdr:col>
      <xdr:colOff>460549</xdr:colOff>
      <xdr:row>4</xdr:row>
      <xdr:rowOff>52335</xdr:rowOff>
    </xdr:to>
    <xdr:pic>
      <xdr:nvPicPr>
        <xdr:cNvPr id="3" name="Picture 2">
          <a:extLst>
            <a:ext uri="{FF2B5EF4-FFF2-40B4-BE49-F238E27FC236}">
              <a16:creationId xmlns:a16="http://schemas.microsoft.com/office/drawing/2014/main" id="{2D336604-1C15-BC37-65CB-F3AF33FDC3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7" t="16419" r="9203" b="15166"/>
        <a:stretch>
          <a:fillRect/>
        </a:stretch>
      </xdr:blipFill>
      <xdr:spPr>
        <a:xfrm>
          <a:off x="10561236" y="0"/>
          <a:ext cx="2260879" cy="10467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28575</xdr:colOff>
      <xdr:row>0</xdr:row>
      <xdr:rowOff>0</xdr:rowOff>
    </xdr:from>
    <xdr:to>
      <xdr:col>23</xdr:col>
      <xdr:colOff>289204</xdr:colOff>
      <xdr:row>5</xdr:row>
      <xdr:rowOff>18003</xdr:rowOff>
    </xdr:to>
    <xdr:pic>
      <xdr:nvPicPr>
        <xdr:cNvPr id="2" name="Picture 1">
          <a:extLst>
            <a:ext uri="{FF2B5EF4-FFF2-40B4-BE49-F238E27FC236}">
              <a16:creationId xmlns:a16="http://schemas.microsoft.com/office/drawing/2014/main" id="{1B279D2A-D528-4612-9159-910A96C79A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7" t="16419" r="9203" b="15166"/>
        <a:stretch>
          <a:fillRect/>
        </a:stretch>
      </xdr:blipFill>
      <xdr:spPr>
        <a:xfrm>
          <a:off x="7581900" y="0"/>
          <a:ext cx="2260879" cy="10467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38100</xdr:colOff>
      <xdr:row>0</xdr:row>
      <xdr:rowOff>0</xdr:rowOff>
    </xdr:from>
    <xdr:to>
      <xdr:col>23</xdr:col>
      <xdr:colOff>470179</xdr:colOff>
      <xdr:row>5</xdr:row>
      <xdr:rowOff>18003</xdr:rowOff>
    </xdr:to>
    <xdr:pic>
      <xdr:nvPicPr>
        <xdr:cNvPr id="2" name="Picture 1">
          <a:extLst>
            <a:ext uri="{FF2B5EF4-FFF2-40B4-BE49-F238E27FC236}">
              <a16:creationId xmlns:a16="http://schemas.microsoft.com/office/drawing/2014/main" id="{EEA5904F-6D32-42BB-861E-6462274616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7" t="16419" r="9203" b="15166"/>
        <a:stretch>
          <a:fillRect/>
        </a:stretch>
      </xdr:blipFill>
      <xdr:spPr>
        <a:xfrm>
          <a:off x="9696450" y="0"/>
          <a:ext cx="2260879" cy="10467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19050</xdr:colOff>
      <xdr:row>0</xdr:row>
      <xdr:rowOff>0</xdr:rowOff>
    </xdr:from>
    <xdr:to>
      <xdr:col>13</xdr:col>
      <xdr:colOff>898804</xdr:colOff>
      <xdr:row>5</xdr:row>
      <xdr:rowOff>18003</xdr:rowOff>
    </xdr:to>
    <xdr:pic>
      <xdr:nvPicPr>
        <xdr:cNvPr id="2" name="Picture 1">
          <a:extLst>
            <a:ext uri="{FF2B5EF4-FFF2-40B4-BE49-F238E27FC236}">
              <a16:creationId xmlns:a16="http://schemas.microsoft.com/office/drawing/2014/main" id="{AA75A3F5-82E1-4948-94B4-2823D35BCC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7" t="16419" r="9203" b="15166"/>
        <a:stretch>
          <a:fillRect/>
        </a:stretch>
      </xdr:blipFill>
      <xdr:spPr>
        <a:xfrm>
          <a:off x="8058150" y="0"/>
          <a:ext cx="2260879" cy="10467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32</xdr:row>
      <xdr:rowOff>0</xdr:rowOff>
    </xdr:from>
    <xdr:to>
      <xdr:col>12</xdr:col>
      <xdr:colOff>0</xdr:colOff>
      <xdr:row>60</xdr:row>
      <xdr:rowOff>0</xdr:rowOff>
    </xdr:to>
    <xdr:graphicFrame macro="">
      <xdr:nvGraphicFramePr>
        <xdr:cNvPr id="2" name="Yamazumi">
          <a:extLst>
            <a:ext uri="{FF2B5EF4-FFF2-40B4-BE49-F238E27FC236}">
              <a16:creationId xmlns:a16="http://schemas.microsoft.com/office/drawing/2014/main" id="{E4CD330E-7571-A32D-216F-3419D8C322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9525</xdr:colOff>
      <xdr:row>0</xdr:row>
      <xdr:rowOff>0</xdr:rowOff>
    </xdr:from>
    <xdr:to>
      <xdr:col>13</xdr:col>
      <xdr:colOff>955954</xdr:colOff>
      <xdr:row>5</xdr:row>
      <xdr:rowOff>8478</xdr:rowOff>
    </xdr:to>
    <xdr:pic>
      <xdr:nvPicPr>
        <xdr:cNvPr id="3" name="Picture 2">
          <a:extLst>
            <a:ext uri="{FF2B5EF4-FFF2-40B4-BE49-F238E27FC236}">
              <a16:creationId xmlns:a16="http://schemas.microsoft.com/office/drawing/2014/main" id="{26C96530-150F-44A8-B4C8-DA7D098B112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7" t="16419" r="9203" b="15166"/>
        <a:stretch>
          <a:fillRect/>
        </a:stretch>
      </xdr:blipFill>
      <xdr:spPr>
        <a:xfrm>
          <a:off x="10458450" y="0"/>
          <a:ext cx="2260879" cy="10467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19050</xdr:colOff>
      <xdr:row>0</xdr:row>
      <xdr:rowOff>0</xdr:rowOff>
    </xdr:from>
    <xdr:to>
      <xdr:col>15</xdr:col>
      <xdr:colOff>336829</xdr:colOff>
      <xdr:row>5</xdr:row>
      <xdr:rowOff>18003</xdr:rowOff>
    </xdr:to>
    <xdr:pic>
      <xdr:nvPicPr>
        <xdr:cNvPr id="2" name="Picture 1">
          <a:extLst>
            <a:ext uri="{FF2B5EF4-FFF2-40B4-BE49-F238E27FC236}">
              <a16:creationId xmlns:a16="http://schemas.microsoft.com/office/drawing/2014/main" id="{FDB8CF00-3E3C-40AB-9568-6D0F006318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7" t="16419" r="9203" b="15166"/>
        <a:stretch>
          <a:fillRect/>
        </a:stretch>
      </xdr:blipFill>
      <xdr:spPr>
        <a:xfrm>
          <a:off x="7791450" y="0"/>
          <a:ext cx="2260879" cy="1046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E5A832F-A576-4AB5-B9FB-9F0D19D786F6}">
  <we:reference id="wa200009404" version="1.0.0.8" store="en-US" storeType="OMEX"/>
  <we:alternateReferences>
    <we:reference id="WA200009404" version="1.0.0.8" store="" storeType="OMEX"/>
  </we:alternateReferences>
  <we:properties>
    <we:property name="claude.fileId" value="&quot;18bd9941-e035-4018-b821-cbf549c513e9&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FE5B8-99BA-406A-B053-28553A3DC338}">
  <sheetPr>
    <tabColor rgb="FF1F4E79"/>
  </sheetPr>
  <dimension ref="A1:J69"/>
  <sheetViews>
    <sheetView tabSelected="1" zoomScale="91" zoomScaleNormal="91" workbookViewId="0">
      <selection sqref="A1:J1"/>
    </sheetView>
  </sheetViews>
  <sheetFormatPr defaultRowHeight="15" x14ac:dyDescent="0.25"/>
  <cols>
    <col min="1" max="1" width="4.140625" customWidth="1"/>
    <col min="2" max="2" width="24.7109375" customWidth="1"/>
    <col min="3" max="10" width="16.140625" customWidth="1"/>
  </cols>
  <sheetData>
    <row r="1" spans="1:10" ht="28.5" x14ac:dyDescent="0.45">
      <c r="A1" s="84" t="s">
        <v>0</v>
      </c>
      <c r="B1" s="84"/>
      <c r="C1" s="84"/>
      <c r="D1" s="84"/>
      <c r="E1" s="84"/>
      <c r="F1" s="84"/>
      <c r="G1" s="84"/>
      <c r="H1" s="84"/>
      <c r="I1" s="84"/>
      <c r="J1" s="84"/>
    </row>
    <row r="2" spans="1:10" ht="17.25" x14ac:dyDescent="0.3">
      <c r="A2" s="85" t="s">
        <v>1</v>
      </c>
      <c r="B2" s="85"/>
      <c r="C2" s="85"/>
      <c r="D2" s="85"/>
      <c r="E2" s="85"/>
      <c r="F2" s="85"/>
      <c r="G2" s="85"/>
      <c r="H2" s="85"/>
      <c r="I2" s="85"/>
      <c r="J2" s="85"/>
    </row>
    <row r="4" spans="1:10" ht="17.25" x14ac:dyDescent="0.3">
      <c r="A4" s="83" t="s">
        <v>2</v>
      </c>
      <c r="B4" s="83"/>
      <c r="C4" s="83"/>
      <c r="D4" s="83"/>
      <c r="E4" s="83"/>
      <c r="F4" s="83"/>
      <c r="G4" s="83"/>
      <c r="H4" s="83"/>
      <c r="I4" s="83"/>
      <c r="J4" s="83"/>
    </row>
    <row r="5" spans="1:10" x14ac:dyDescent="0.25">
      <c r="A5" s="86" t="s">
        <v>3</v>
      </c>
      <c r="B5" s="86"/>
      <c r="C5" s="86"/>
      <c r="D5" s="86"/>
      <c r="E5" s="86"/>
      <c r="F5" s="86"/>
      <c r="G5" s="86"/>
      <c r="H5" s="86"/>
      <c r="I5" s="86"/>
      <c r="J5" s="86"/>
    </row>
    <row r="6" spans="1:10" x14ac:dyDescent="0.25">
      <c r="A6" s="87" t="s">
        <v>4</v>
      </c>
      <c r="B6" s="87"/>
      <c r="C6" s="87"/>
      <c r="D6" s="87"/>
      <c r="E6" s="87"/>
      <c r="F6" s="87"/>
      <c r="G6" s="87"/>
      <c r="H6" s="87"/>
      <c r="I6" s="87"/>
      <c r="J6" s="87"/>
    </row>
    <row r="7" spans="1:10" x14ac:dyDescent="0.25">
      <c r="A7" s="81" t="s">
        <v>5</v>
      </c>
      <c r="B7" s="81"/>
      <c r="C7" s="81"/>
      <c r="D7" s="81"/>
      <c r="E7" s="81"/>
      <c r="F7" s="81"/>
      <c r="G7" s="81"/>
      <c r="H7" s="81"/>
      <c r="I7" s="81"/>
      <c r="J7" s="81"/>
    </row>
    <row r="8" spans="1:10" x14ac:dyDescent="0.25">
      <c r="A8" s="81" t="s">
        <v>6</v>
      </c>
      <c r="B8" s="81"/>
      <c r="C8" s="81"/>
      <c r="D8" s="81"/>
      <c r="E8" s="81"/>
      <c r="F8" s="81"/>
      <c r="G8" s="81"/>
      <c r="H8" s="81"/>
      <c r="I8" s="81"/>
      <c r="J8" s="81"/>
    </row>
    <row r="9" spans="1:10" x14ac:dyDescent="0.25">
      <c r="A9" s="81" t="s">
        <v>7</v>
      </c>
      <c r="B9" s="81"/>
      <c r="C9" s="81"/>
      <c r="D9" s="81"/>
      <c r="E9" s="81"/>
      <c r="F9" s="81"/>
      <c r="G9" s="81"/>
      <c r="H9" s="81"/>
      <c r="I9" s="81"/>
      <c r="J9" s="81"/>
    </row>
    <row r="11" spans="1:10" ht="17.25" x14ac:dyDescent="0.3">
      <c r="A11" s="83" t="s">
        <v>8</v>
      </c>
      <c r="B11" s="83"/>
      <c r="C11" s="83"/>
      <c r="D11" s="83"/>
      <c r="E11" s="83"/>
      <c r="F11" s="83"/>
      <c r="G11" s="83"/>
      <c r="H11" s="83"/>
      <c r="I11" s="83"/>
      <c r="J11" s="83"/>
    </row>
    <row r="12" spans="1:10" x14ac:dyDescent="0.25">
      <c r="A12" s="81" t="s">
        <v>9</v>
      </c>
      <c r="B12" s="81"/>
      <c r="C12" s="81"/>
      <c r="D12" s="81"/>
      <c r="E12" s="81"/>
      <c r="F12" s="81"/>
      <c r="G12" s="81"/>
      <c r="H12" s="81"/>
      <c r="I12" s="81"/>
      <c r="J12" s="81"/>
    </row>
    <row r="13" spans="1:10" x14ac:dyDescent="0.25">
      <c r="A13" s="81" t="s">
        <v>10</v>
      </c>
      <c r="B13" s="81"/>
      <c r="C13" s="81"/>
      <c r="D13" s="81"/>
      <c r="E13" s="81"/>
      <c r="F13" s="81"/>
      <c r="G13" s="81"/>
      <c r="H13" s="81"/>
      <c r="I13" s="81"/>
      <c r="J13" s="81"/>
    </row>
    <row r="14" spans="1:10" x14ac:dyDescent="0.25">
      <c r="A14" s="81" t="s">
        <v>11</v>
      </c>
      <c r="B14" s="81"/>
      <c r="C14" s="81"/>
      <c r="D14" s="81"/>
      <c r="E14" s="81"/>
      <c r="F14" s="81"/>
      <c r="G14" s="81"/>
      <c r="H14" s="81"/>
      <c r="I14" s="81"/>
      <c r="J14" s="81"/>
    </row>
    <row r="15" spans="1:10" x14ac:dyDescent="0.25">
      <c r="A15" s="81" t="s">
        <v>12</v>
      </c>
      <c r="B15" s="81"/>
      <c r="C15" s="81"/>
      <c r="D15" s="81"/>
      <c r="E15" s="81"/>
      <c r="F15" s="81"/>
      <c r="G15" s="81"/>
      <c r="H15" s="81"/>
      <c r="I15" s="81"/>
      <c r="J15" s="81"/>
    </row>
    <row r="16" spans="1:10" x14ac:dyDescent="0.25">
      <c r="A16" s="81" t="s">
        <v>13</v>
      </c>
      <c r="B16" s="81"/>
      <c r="C16" s="81"/>
      <c r="D16" s="81"/>
      <c r="E16" s="81"/>
      <c r="F16" s="81"/>
      <c r="G16" s="81"/>
      <c r="H16" s="81"/>
      <c r="I16" s="81"/>
      <c r="J16" s="81"/>
    </row>
    <row r="18" spans="1:10" ht="17.25" x14ac:dyDescent="0.3">
      <c r="A18" s="74" t="s">
        <v>14</v>
      </c>
      <c r="B18" s="74"/>
      <c r="C18" s="74"/>
      <c r="D18" s="74"/>
      <c r="E18" s="74"/>
      <c r="F18" s="74"/>
      <c r="G18" s="74"/>
      <c r="H18" s="74"/>
      <c r="I18" s="74"/>
      <c r="J18" s="74"/>
    </row>
    <row r="19" spans="1:10" x14ac:dyDescent="0.25">
      <c r="A19" s="1" t="s">
        <v>15</v>
      </c>
      <c r="B19" s="82" t="s">
        <v>16</v>
      </c>
      <c r="C19" s="82"/>
      <c r="D19" s="82" t="s">
        <v>17</v>
      </c>
      <c r="E19" s="82"/>
      <c r="F19" s="82"/>
      <c r="G19" s="82"/>
      <c r="H19" s="82" t="s">
        <v>18</v>
      </c>
      <c r="I19" s="82"/>
      <c r="J19" s="82"/>
    </row>
    <row r="20" spans="1:10" x14ac:dyDescent="0.25">
      <c r="A20" s="2">
        <v>1</v>
      </c>
      <c r="B20" s="77" t="s">
        <v>19</v>
      </c>
      <c r="C20" s="77"/>
      <c r="D20" s="78" t="s">
        <v>20</v>
      </c>
      <c r="E20" s="78"/>
      <c r="F20" s="78"/>
      <c r="G20" s="78"/>
      <c r="H20" s="78" t="s">
        <v>21</v>
      </c>
      <c r="I20" s="78"/>
      <c r="J20" s="78"/>
    </row>
    <row r="21" spans="1:10" x14ac:dyDescent="0.25">
      <c r="A21" s="3">
        <v>2</v>
      </c>
      <c r="B21" s="79" t="s">
        <v>22</v>
      </c>
      <c r="C21" s="79"/>
      <c r="D21" s="80" t="s">
        <v>23</v>
      </c>
      <c r="E21" s="80"/>
      <c r="F21" s="80"/>
      <c r="G21" s="80"/>
      <c r="H21" s="80" t="s">
        <v>24</v>
      </c>
      <c r="I21" s="80"/>
      <c r="J21" s="80"/>
    </row>
    <row r="22" spans="1:10" x14ac:dyDescent="0.25">
      <c r="A22" s="2">
        <v>3</v>
      </c>
      <c r="B22" s="77" t="s">
        <v>25</v>
      </c>
      <c r="C22" s="77"/>
      <c r="D22" s="78" t="s">
        <v>26</v>
      </c>
      <c r="E22" s="78"/>
      <c r="F22" s="78"/>
      <c r="G22" s="78"/>
      <c r="H22" s="78" t="s">
        <v>27</v>
      </c>
      <c r="I22" s="78"/>
      <c r="J22" s="78"/>
    </row>
    <row r="23" spans="1:10" x14ac:dyDescent="0.25">
      <c r="A23" s="3">
        <v>4</v>
      </c>
      <c r="B23" s="79" t="s">
        <v>28</v>
      </c>
      <c r="C23" s="79"/>
      <c r="D23" s="80" t="s">
        <v>29</v>
      </c>
      <c r="E23" s="80"/>
      <c r="F23" s="80"/>
      <c r="G23" s="80"/>
      <c r="H23" s="80" t="s">
        <v>30</v>
      </c>
      <c r="I23" s="80"/>
      <c r="J23" s="80"/>
    </row>
    <row r="24" spans="1:10" x14ac:dyDescent="0.25">
      <c r="A24" s="2">
        <v>5</v>
      </c>
      <c r="B24" s="77" t="s">
        <v>31</v>
      </c>
      <c r="C24" s="77"/>
      <c r="D24" s="78" t="s">
        <v>32</v>
      </c>
      <c r="E24" s="78"/>
      <c r="F24" s="78"/>
      <c r="G24" s="78"/>
      <c r="H24" s="78" t="s">
        <v>33</v>
      </c>
      <c r="I24" s="78"/>
      <c r="J24" s="78"/>
    </row>
    <row r="26" spans="1:10" ht="17.25" x14ac:dyDescent="0.3">
      <c r="A26" s="74" t="s">
        <v>34</v>
      </c>
      <c r="B26" s="74"/>
      <c r="C26" s="74"/>
      <c r="D26" s="74"/>
      <c r="E26" s="74"/>
      <c r="F26" s="74"/>
      <c r="G26" s="74"/>
      <c r="H26" s="74"/>
      <c r="I26" s="74"/>
      <c r="J26" s="74"/>
    </row>
    <row r="27" spans="1:10" x14ac:dyDescent="0.25">
      <c r="A27" s="75" t="s">
        <v>35</v>
      </c>
      <c r="B27" s="75"/>
      <c r="C27" s="75"/>
      <c r="D27" s="75"/>
      <c r="E27" s="75"/>
      <c r="F27" s="75"/>
      <c r="G27" s="75"/>
      <c r="H27" s="75"/>
      <c r="I27" s="75"/>
      <c r="J27" s="75"/>
    </row>
    <row r="28" spans="1:10" x14ac:dyDescent="0.25">
      <c r="A28" s="76" t="s">
        <v>36</v>
      </c>
      <c r="B28" s="76"/>
      <c r="C28" s="76"/>
      <c r="D28" s="76"/>
      <c r="E28" s="76"/>
      <c r="F28" s="76"/>
      <c r="G28" s="76"/>
      <c r="H28" s="76"/>
      <c r="I28" s="76"/>
      <c r="J28" s="76"/>
    </row>
    <row r="29" spans="1:10" x14ac:dyDescent="0.25">
      <c r="A29" s="75" t="s">
        <v>37</v>
      </c>
      <c r="B29" s="75"/>
      <c r="C29" s="75"/>
      <c r="D29" s="75"/>
      <c r="E29" s="75"/>
      <c r="F29" s="75"/>
      <c r="G29" s="75"/>
      <c r="H29" s="75"/>
      <c r="I29" s="75"/>
      <c r="J29" s="75"/>
    </row>
    <row r="30" spans="1:10" x14ac:dyDescent="0.25">
      <c r="A30" s="76" t="s">
        <v>38</v>
      </c>
      <c r="B30" s="76"/>
      <c r="C30" s="76"/>
      <c r="D30" s="76"/>
      <c r="E30" s="76"/>
      <c r="F30" s="76"/>
      <c r="G30" s="76"/>
      <c r="H30" s="76"/>
      <c r="I30" s="76"/>
      <c r="J30" s="76"/>
    </row>
    <row r="31" spans="1:10" x14ac:dyDescent="0.25">
      <c r="A31" s="75" t="s">
        <v>39</v>
      </c>
      <c r="B31" s="75"/>
      <c r="C31" s="75"/>
      <c r="D31" s="75"/>
      <c r="E31" s="75"/>
      <c r="F31" s="75"/>
      <c r="G31" s="75"/>
      <c r="H31" s="75"/>
      <c r="I31" s="75"/>
      <c r="J31" s="75"/>
    </row>
    <row r="32" spans="1:10" x14ac:dyDescent="0.25">
      <c r="A32" s="76" t="s">
        <v>40</v>
      </c>
      <c r="B32" s="76"/>
      <c r="C32" s="76"/>
      <c r="D32" s="76"/>
      <c r="E32" s="76"/>
      <c r="F32" s="76"/>
      <c r="G32" s="76"/>
      <c r="H32" s="76"/>
      <c r="I32" s="76"/>
      <c r="J32" s="76"/>
    </row>
    <row r="33" spans="1:10" x14ac:dyDescent="0.25">
      <c r="A33" s="75" t="s">
        <v>41</v>
      </c>
      <c r="B33" s="75"/>
      <c r="C33" s="75"/>
      <c r="D33" s="75"/>
      <c r="E33" s="75"/>
      <c r="F33" s="75"/>
      <c r="G33" s="75"/>
      <c r="H33" s="75"/>
      <c r="I33" s="75"/>
      <c r="J33" s="75"/>
    </row>
    <row r="34" spans="1:10" x14ac:dyDescent="0.25">
      <c r="A34" s="76" t="s">
        <v>42</v>
      </c>
      <c r="B34" s="76"/>
      <c r="C34" s="76"/>
      <c r="D34" s="76"/>
      <c r="E34" s="76"/>
      <c r="F34" s="76"/>
      <c r="G34" s="76"/>
      <c r="H34" s="76"/>
      <c r="I34" s="76"/>
      <c r="J34" s="76"/>
    </row>
    <row r="35" spans="1:10" x14ac:dyDescent="0.25">
      <c r="A35" s="75" t="s">
        <v>43</v>
      </c>
      <c r="B35" s="75"/>
      <c r="C35" s="75"/>
      <c r="D35" s="75"/>
      <c r="E35" s="75"/>
      <c r="F35" s="75"/>
      <c r="G35" s="75"/>
      <c r="H35" s="75"/>
      <c r="I35" s="75"/>
      <c r="J35" s="75"/>
    </row>
    <row r="36" spans="1:10" x14ac:dyDescent="0.25">
      <c r="A36" s="76" t="s">
        <v>44</v>
      </c>
      <c r="B36" s="76"/>
      <c r="C36" s="76"/>
      <c r="D36" s="76"/>
      <c r="E36" s="76"/>
      <c r="F36" s="76"/>
      <c r="G36" s="76"/>
      <c r="H36" s="76"/>
      <c r="I36" s="76"/>
      <c r="J36" s="76"/>
    </row>
    <row r="37" spans="1:10" x14ac:dyDescent="0.25">
      <c r="A37" s="75" t="s">
        <v>45</v>
      </c>
      <c r="B37" s="75"/>
      <c r="C37" s="75"/>
      <c r="D37" s="75"/>
      <c r="E37" s="75"/>
      <c r="F37" s="75"/>
      <c r="G37" s="75"/>
      <c r="H37" s="75"/>
      <c r="I37" s="75"/>
      <c r="J37" s="75"/>
    </row>
    <row r="38" spans="1:10" x14ac:dyDescent="0.25">
      <c r="A38" s="76" t="s">
        <v>46</v>
      </c>
      <c r="B38" s="76"/>
      <c r="C38" s="76"/>
      <c r="D38" s="76"/>
      <c r="E38" s="76"/>
      <c r="F38" s="76"/>
      <c r="G38" s="76"/>
      <c r="H38" s="76"/>
      <c r="I38" s="76"/>
      <c r="J38" s="76"/>
    </row>
    <row r="39" spans="1:10" x14ac:dyDescent="0.25">
      <c r="A39" s="75" t="s">
        <v>47</v>
      </c>
      <c r="B39" s="75"/>
      <c r="C39" s="75"/>
      <c r="D39" s="75"/>
      <c r="E39" s="75"/>
      <c r="F39" s="75"/>
      <c r="G39" s="75"/>
      <c r="H39" s="75"/>
      <c r="I39" s="75"/>
      <c r="J39" s="75"/>
    </row>
    <row r="40" spans="1:10" x14ac:dyDescent="0.25">
      <c r="A40" s="76" t="s">
        <v>48</v>
      </c>
      <c r="B40" s="76"/>
      <c r="C40" s="76"/>
      <c r="D40" s="76"/>
      <c r="E40" s="76"/>
      <c r="F40" s="76"/>
      <c r="G40" s="76"/>
      <c r="H40" s="76"/>
      <c r="I40" s="76"/>
      <c r="J40" s="76"/>
    </row>
    <row r="42" spans="1:10" ht="17.25" x14ac:dyDescent="0.3">
      <c r="A42" s="74" t="s">
        <v>49</v>
      </c>
      <c r="B42" s="74"/>
      <c r="C42" s="74"/>
      <c r="D42" s="74"/>
      <c r="E42" s="74"/>
      <c r="F42" s="74"/>
      <c r="G42" s="74"/>
      <c r="H42" s="74"/>
      <c r="I42" s="74"/>
      <c r="J42" s="74"/>
    </row>
    <row r="43" spans="1:10" x14ac:dyDescent="0.25">
      <c r="A43" s="73" t="s">
        <v>50</v>
      </c>
      <c r="B43" s="73"/>
      <c r="C43" s="73" t="s">
        <v>51</v>
      </c>
      <c r="D43" s="73"/>
      <c r="E43" s="73"/>
      <c r="F43" s="73"/>
      <c r="G43" s="73"/>
      <c r="H43" s="73"/>
      <c r="I43" s="73"/>
      <c r="J43" s="73"/>
    </row>
    <row r="44" spans="1:10" x14ac:dyDescent="0.25">
      <c r="A44" s="69" t="s">
        <v>52</v>
      </c>
      <c r="B44" s="69"/>
      <c r="C44" s="70" t="s">
        <v>53</v>
      </c>
      <c r="D44" s="70"/>
      <c r="E44" s="70"/>
      <c r="F44" s="70"/>
      <c r="G44" s="70"/>
      <c r="H44" s="70"/>
      <c r="I44" s="70"/>
      <c r="J44" s="70"/>
    </row>
    <row r="45" spans="1:10" x14ac:dyDescent="0.25">
      <c r="A45" s="67" t="s">
        <v>54</v>
      </c>
      <c r="B45" s="67"/>
      <c r="C45" s="68" t="s">
        <v>55</v>
      </c>
      <c r="D45" s="68"/>
      <c r="E45" s="68"/>
      <c r="F45" s="68"/>
      <c r="G45" s="68"/>
      <c r="H45" s="68"/>
      <c r="I45" s="68"/>
      <c r="J45" s="68"/>
    </row>
    <row r="46" spans="1:10" x14ac:dyDescent="0.25">
      <c r="A46" s="69" t="s">
        <v>56</v>
      </c>
      <c r="B46" s="69"/>
      <c r="C46" s="70" t="s">
        <v>57</v>
      </c>
      <c r="D46" s="70"/>
      <c r="E46" s="70"/>
      <c r="F46" s="70"/>
      <c r="G46" s="70"/>
      <c r="H46" s="70"/>
      <c r="I46" s="70"/>
      <c r="J46" s="70"/>
    </row>
    <row r="47" spans="1:10" x14ac:dyDescent="0.25">
      <c r="A47" s="67" t="s">
        <v>58</v>
      </c>
      <c r="B47" s="67"/>
      <c r="C47" s="68" t="s">
        <v>59</v>
      </c>
      <c r="D47" s="68"/>
      <c r="E47" s="68"/>
      <c r="F47" s="68"/>
      <c r="G47" s="68"/>
      <c r="H47" s="68"/>
      <c r="I47" s="68"/>
      <c r="J47" s="68"/>
    </row>
    <row r="48" spans="1:10" x14ac:dyDescent="0.25">
      <c r="A48" s="69" t="s">
        <v>60</v>
      </c>
      <c r="B48" s="69"/>
      <c r="C48" s="70" t="s">
        <v>61</v>
      </c>
      <c r="D48" s="70"/>
      <c r="E48" s="70"/>
      <c r="F48" s="70"/>
      <c r="G48" s="70"/>
      <c r="H48" s="70"/>
      <c r="I48" s="70"/>
      <c r="J48" s="70"/>
    </row>
    <row r="49" spans="1:10" x14ac:dyDescent="0.25">
      <c r="A49" s="67" t="s">
        <v>62</v>
      </c>
      <c r="B49" s="67"/>
      <c r="C49" s="68" t="s">
        <v>63</v>
      </c>
      <c r="D49" s="68"/>
      <c r="E49" s="68"/>
      <c r="F49" s="68"/>
      <c r="G49" s="68"/>
      <c r="H49" s="68"/>
      <c r="I49" s="68"/>
      <c r="J49" s="68"/>
    </row>
    <row r="50" spans="1:10" x14ac:dyDescent="0.25">
      <c r="A50" s="69" t="s">
        <v>64</v>
      </c>
      <c r="B50" s="69"/>
      <c r="C50" s="70" t="s">
        <v>65</v>
      </c>
      <c r="D50" s="70"/>
      <c r="E50" s="70"/>
      <c r="F50" s="70"/>
      <c r="G50" s="70"/>
      <c r="H50" s="70"/>
      <c r="I50" s="70"/>
      <c r="J50" s="70"/>
    </row>
    <row r="51" spans="1:10" x14ac:dyDescent="0.25">
      <c r="A51" s="67" t="s">
        <v>66</v>
      </c>
      <c r="B51" s="67"/>
      <c r="C51" s="68" t="s">
        <v>67</v>
      </c>
      <c r="D51" s="68"/>
      <c r="E51" s="68"/>
      <c r="F51" s="68"/>
      <c r="G51" s="68"/>
      <c r="H51" s="68"/>
      <c r="I51" s="68"/>
      <c r="J51" s="68"/>
    </row>
    <row r="52" spans="1:10" x14ac:dyDescent="0.25">
      <c r="A52" s="69" t="s">
        <v>68</v>
      </c>
      <c r="B52" s="69"/>
      <c r="C52" s="70" t="s">
        <v>69</v>
      </c>
      <c r="D52" s="70"/>
      <c r="E52" s="70"/>
      <c r="F52" s="70"/>
      <c r="G52" s="70"/>
      <c r="H52" s="70"/>
      <c r="I52" s="70"/>
      <c r="J52" s="70"/>
    </row>
    <row r="53" spans="1:10" x14ac:dyDescent="0.25">
      <c r="A53" s="67" t="s">
        <v>70</v>
      </c>
      <c r="B53" s="67"/>
      <c r="C53" s="68" t="s">
        <v>71</v>
      </c>
      <c r="D53" s="68"/>
      <c r="E53" s="68"/>
      <c r="F53" s="68"/>
      <c r="G53" s="68"/>
      <c r="H53" s="68"/>
      <c r="I53" s="68"/>
      <c r="J53" s="68"/>
    </row>
    <row r="55" spans="1:10" ht="17.25" x14ac:dyDescent="0.3">
      <c r="A55" s="74" t="s">
        <v>72</v>
      </c>
      <c r="B55" s="74"/>
      <c r="C55" s="74"/>
      <c r="D55" s="74"/>
      <c r="E55" s="74"/>
      <c r="F55" s="74"/>
      <c r="G55" s="74"/>
      <c r="H55" s="74"/>
      <c r="I55" s="74"/>
      <c r="J55" s="74"/>
    </row>
    <row r="56" spans="1:10" x14ac:dyDescent="0.25">
      <c r="A56" s="71" t="s">
        <v>73</v>
      </c>
      <c r="B56" s="71"/>
      <c r="C56" s="71"/>
      <c r="D56" s="71"/>
      <c r="E56" s="71"/>
      <c r="F56" s="71"/>
      <c r="G56" s="71"/>
      <c r="H56" s="71"/>
      <c r="I56" s="71"/>
      <c r="J56" s="71"/>
    </row>
    <row r="57" spans="1:10" x14ac:dyDescent="0.25">
      <c r="A57" s="72" t="s">
        <v>74</v>
      </c>
      <c r="B57" s="72"/>
      <c r="C57" s="72"/>
      <c r="D57" s="72"/>
      <c r="E57" s="72"/>
      <c r="F57" s="72"/>
      <c r="G57" s="72"/>
      <c r="H57" s="72"/>
      <c r="I57" s="72"/>
      <c r="J57" s="72"/>
    </row>
    <row r="58" spans="1:10" x14ac:dyDescent="0.25">
      <c r="A58" s="71" t="s">
        <v>75</v>
      </c>
      <c r="B58" s="71"/>
      <c r="C58" s="71"/>
      <c r="D58" s="71"/>
      <c r="E58" s="71"/>
      <c r="F58" s="71"/>
      <c r="G58" s="71"/>
      <c r="H58" s="71"/>
      <c r="I58" s="71"/>
      <c r="J58" s="71"/>
    </row>
    <row r="59" spans="1:10" x14ac:dyDescent="0.25">
      <c r="A59" s="72" t="s">
        <v>76</v>
      </c>
      <c r="B59" s="72"/>
      <c r="C59" s="72"/>
      <c r="D59" s="72"/>
      <c r="E59" s="72"/>
      <c r="F59" s="72"/>
      <c r="G59" s="72"/>
      <c r="H59" s="72"/>
      <c r="I59" s="72"/>
      <c r="J59" s="72"/>
    </row>
    <row r="60" spans="1:10" x14ac:dyDescent="0.25">
      <c r="A60" s="71" t="s">
        <v>77</v>
      </c>
      <c r="B60" s="71"/>
      <c r="C60" s="71"/>
      <c r="D60" s="71"/>
      <c r="E60" s="71"/>
      <c r="F60" s="71"/>
      <c r="G60" s="71"/>
      <c r="H60" s="71"/>
      <c r="I60" s="71"/>
      <c r="J60" s="71"/>
    </row>
    <row r="61" spans="1:10" x14ac:dyDescent="0.25">
      <c r="A61" s="72" t="s">
        <v>78</v>
      </c>
      <c r="B61" s="72"/>
      <c r="C61" s="72"/>
      <c r="D61" s="72"/>
      <c r="E61" s="72"/>
      <c r="F61" s="72"/>
      <c r="G61" s="72"/>
      <c r="H61" s="72"/>
      <c r="I61" s="72"/>
      <c r="J61" s="72"/>
    </row>
    <row r="62" spans="1:10" x14ac:dyDescent="0.25">
      <c r="A62" s="71" t="s">
        <v>79</v>
      </c>
      <c r="B62" s="71"/>
      <c r="C62" s="71"/>
      <c r="D62" s="71"/>
      <c r="E62" s="71"/>
      <c r="F62" s="71"/>
      <c r="G62" s="71"/>
      <c r="H62" s="71"/>
      <c r="I62" s="71"/>
      <c r="J62" s="71"/>
    </row>
    <row r="64" spans="1:10" ht="17.25" x14ac:dyDescent="0.3">
      <c r="A64" s="74" t="s">
        <v>80</v>
      </c>
      <c r="B64" s="74"/>
      <c r="C64" s="74"/>
      <c r="D64" s="74"/>
      <c r="E64" s="74"/>
      <c r="F64" s="74"/>
      <c r="G64" s="74"/>
      <c r="H64" s="74"/>
      <c r="I64" s="74"/>
      <c r="J64" s="74"/>
    </row>
    <row r="65" spans="1:10" x14ac:dyDescent="0.25">
      <c r="A65" s="73" t="s">
        <v>81</v>
      </c>
      <c r="B65" s="73"/>
      <c r="C65" s="73" t="s">
        <v>82</v>
      </c>
      <c r="D65" s="73"/>
      <c r="E65" s="73"/>
      <c r="F65" s="73"/>
      <c r="G65" s="73"/>
      <c r="H65" s="73"/>
      <c r="I65" s="73"/>
      <c r="J65" s="73"/>
    </row>
    <row r="66" spans="1:10" x14ac:dyDescent="0.25">
      <c r="A66" s="69" t="s">
        <v>83</v>
      </c>
      <c r="B66" s="69"/>
      <c r="C66" s="70" t="s">
        <v>84</v>
      </c>
      <c r="D66" s="70"/>
      <c r="E66" s="70"/>
      <c r="F66" s="70"/>
      <c r="G66" s="70"/>
      <c r="H66" s="70"/>
      <c r="I66" s="70"/>
      <c r="J66" s="70"/>
    </row>
    <row r="67" spans="1:10" x14ac:dyDescent="0.25">
      <c r="A67" s="67" t="s">
        <v>85</v>
      </c>
      <c r="B67" s="67"/>
      <c r="C67" s="68" t="s">
        <v>86</v>
      </c>
      <c r="D67" s="68"/>
      <c r="E67" s="68"/>
      <c r="F67" s="68"/>
      <c r="G67" s="68"/>
      <c r="H67" s="68"/>
      <c r="I67" s="68"/>
      <c r="J67" s="68"/>
    </row>
    <row r="68" spans="1:10" x14ac:dyDescent="0.25">
      <c r="A68" s="69" t="s">
        <v>87</v>
      </c>
      <c r="B68" s="69"/>
      <c r="C68" s="70" t="s">
        <v>88</v>
      </c>
      <c r="D68" s="70"/>
      <c r="E68" s="70"/>
      <c r="F68" s="70"/>
      <c r="G68" s="70"/>
      <c r="H68" s="70"/>
      <c r="I68" s="70"/>
      <c r="J68" s="70"/>
    </row>
    <row r="69" spans="1:10" x14ac:dyDescent="0.25">
      <c r="A69" s="67" t="s">
        <v>89</v>
      </c>
      <c r="B69" s="67"/>
      <c r="C69" s="68" t="s">
        <v>90</v>
      </c>
      <c r="D69" s="68"/>
      <c r="E69" s="68"/>
      <c r="F69" s="68"/>
      <c r="G69" s="68"/>
      <c r="H69" s="68"/>
      <c r="I69" s="68"/>
      <c r="J69" s="68"/>
    </row>
  </sheetData>
  <mergeCells count="90">
    <mergeCell ref="A14:J14"/>
    <mergeCell ref="A1:J1"/>
    <mergeCell ref="A2:J2"/>
    <mergeCell ref="A4:J4"/>
    <mergeCell ref="A5:J5"/>
    <mergeCell ref="A6:J6"/>
    <mergeCell ref="A7:J7"/>
    <mergeCell ref="A8:J8"/>
    <mergeCell ref="A9:J9"/>
    <mergeCell ref="A11:J11"/>
    <mergeCell ref="A12:J12"/>
    <mergeCell ref="A13:J13"/>
    <mergeCell ref="A15:J15"/>
    <mergeCell ref="A16:J16"/>
    <mergeCell ref="A18:J18"/>
    <mergeCell ref="B19:C19"/>
    <mergeCell ref="D19:G19"/>
    <mergeCell ref="H19:J19"/>
    <mergeCell ref="B20:C20"/>
    <mergeCell ref="D20:G20"/>
    <mergeCell ref="H20:J20"/>
    <mergeCell ref="B21:C21"/>
    <mergeCell ref="D21:G21"/>
    <mergeCell ref="H21:J21"/>
    <mergeCell ref="B22:C22"/>
    <mergeCell ref="D22:G22"/>
    <mergeCell ref="H22:J22"/>
    <mergeCell ref="B23:C23"/>
    <mergeCell ref="D23:G23"/>
    <mergeCell ref="H23:J23"/>
    <mergeCell ref="A34:J34"/>
    <mergeCell ref="B24:C24"/>
    <mergeCell ref="D24:G24"/>
    <mergeCell ref="H24:J24"/>
    <mergeCell ref="A26:J26"/>
    <mergeCell ref="A27:J27"/>
    <mergeCell ref="A28:J28"/>
    <mergeCell ref="A29:J29"/>
    <mergeCell ref="A30:J30"/>
    <mergeCell ref="A31:J31"/>
    <mergeCell ref="A32:J32"/>
    <mergeCell ref="A33:J33"/>
    <mergeCell ref="A45:B45"/>
    <mergeCell ref="C45:J45"/>
    <mergeCell ref="A35:J35"/>
    <mergeCell ref="A36:J36"/>
    <mergeCell ref="A37:J37"/>
    <mergeCell ref="A38:J38"/>
    <mergeCell ref="A39:J39"/>
    <mergeCell ref="A40:J40"/>
    <mergeCell ref="A42:J42"/>
    <mergeCell ref="A43:B43"/>
    <mergeCell ref="C43:J43"/>
    <mergeCell ref="A44:B44"/>
    <mergeCell ref="C44:J44"/>
    <mergeCell ref="A46:B46"/>
    <mergeCell ref="C46:J46"/>
    <mergeCell ref="A47:B47"/>
    <mergeCell ref="C47:J47"/>
    <mergeCell ref="A48:B48"/>
    <mergeCell ref="C48:J48"/>
    <mergeCell ref="A49:B49"/>
    <mergeCell ref="C49:J49"/>
    <mergeCell ref="A50:B50"/>
    <mergeCell ref="C50:J50"/>
    <mergeCell ref="A51:B51"/>
    <mergeCell ref="C51:J51"/>
    <mergeCell ref="A66:B66"/>
    <mergeCell ref="C66:J66"/>
    <mergeCell ref="A52:B52"/>
    <mergeCell ref="C52:J52"/>
    <mergeCell ref="A53:B53"/>
    <mergeCell ref="C53:J53"/>
    <mergeCell ref="A55:J55"/>
    <mergeCell ref="A64:J64"/>
    <mergeCell ref="A56:J56"/>
    <mergeCell ref="A57:J57"/>
    <mergeCell ref="A58:J58"/>
    <mergeCell ref="A59:J59"/>
    <mergeCell ref="A60:J60"/>
    <mergeCell ref="A61:J61"/>
    <mergeCell ref="A62:J62"/>
    <mergeCell ref="A65:B65"/>
    <mergeCell ref="C65:J65"/>
    <mergeCell ref="A67:B67"/>
    <mergeCell ref="C67:J67"/>
    <mergeCell ref="A68:B68"/>
    <mergeCell ref="C68:J68"/>
    <mergeCell ref="A69:B69"/>
    <mergeCell ref="C69:J69"/>
  </mergeCells>
  <pageMargins left="0.7" right="0.7" top="0.75" bottom="0.75" header="0.3" footer="0.3"/>
  <pageSetup paperSize="2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5577-BC79-48E9-9138-48896D8427A5}">
  <sheetPr>
    <tabColor rgb="FF2E75B6"/>
  </sheetPr>
  <dimension ref="A1:T38"/>
  <sheetViews>
    <sheetView workbookViewId="0">
      <selection sqref="A1:T1"/>
    </sheetView>
  </sheetViews>
  <sheetFormatPr defaultColWidth="10" defaultRowHeight="15" x14ac:dyDescent="0.25"/>
  <cols>
    <col min="1" max="1" width="7" bestFit="1" customWidth="1"/>
    <col min="2" max="2" width="22.140625" bestFit="1" customWidth="1"/>
    <col min="4" max="5" width="6.7109375" bestFit="1" customWidth="1"/>
    <col min="7" max="7" width="6.7109375" bestFit="1" customWidth="1"/>
    <col min="8" max="9" width="6.42578125" bestFit="1" customWidth="1"/>
    <col min="10" max="10" width="1.85546875" bestFit="1" customWidth="1"/>
    <col min="11" max="11" width="3.140625" bestFit="1" customWidth="1"/>
    <col min="12" max="12" width="2.7109375" bestFit="1" customWidth="1"/>
    <col min="13" max="13" width="3.140625" bestFit="1" customWidth="1"/>
    <col min="14" max="17" width="2.7109375" bestFit="1" customWidth="1"/>
    <col min="18" max="20" width="3.140625" bestFit="1" customWidth="1"/>
  </cols>
  <sheetData>
    <row r="1" spans="1:20" ht="21" x14ac:dyDescent="0.35">
      <c r="A1" s="108" t="s">
        <v>91</v>
      </c>
      <c r="B1" s="108"/>
      <c r="C1" s="108"/>
      <c r="D1" s="108"/>
      <c r="E1" s="108"/>
      <c r="F1" s="108"/>
      <c r="G1" s="108"/>
      <c r="H1" s="108"/>
      <c r="I1" s="108"/>
      <c r="J1" s="108"/>
      <c r="K1" s="108"/>
      <c r="L1" s="108"/>
      <c r="M1" s="108"/>
      <c r="N1" s="108"/>
      <c r="O1" s="108"/>
      <c r="P1" s="108"/>
      <c r="Q1" s="108"/>
      <c r="R1" s="108"/>
      <c r="S1" s="108"/>
      <c r="T1" s="108"/>
    </row>
    <row r="3" spans="1:20" x14ac:dyDescent="0.25">
      <c r="A3" s="100" t="s">
        <v>92</v>
      </c>
      <c r="B3" s="100"/>
      <c r="C3" s="106"/>
      <c r="D3" s="106"/>
      <c r="E3" s="106"/>
      <c r="F3" s="100" t="s">
        <v>93</v>
      </c>
      <c r="G3" s="100"/>
      <c r="H3" s="106"/>
      <c r="I3" s="106"/>
      <c r="J3" s="106"/>
      <c r="K3" s="106"/>
      <c r="L3" s="106"/>
      <c r="M3" s="106"/>
      <c r="N3" s="106"/>
      <c r="O3" s="106"/>
      <c r="P3" s="106"/>
      <c r="Q3" s="106"/>
      <c r="R3" s="106"/>
      <c r="S3" s="106"/>
      <c r="T3" s="106"/>
    </row>
    <row r="4" spans="1:20" x14ac:dyDescent="0.25">
      <c r="A4" s="100" t="s">
        <v>94</v>
      </c>
      <c r="B4" s="100"/>
      <c r="C4" s="106"/>
      <c r="D4" s="106"/>
      <c r="E4" s="106"/>
      <c r="F4" s="100" t="s">
        <v>95</v>
      </c>
      <c r="G4" s="100"/>
      <c r="H4" s="106"/>
      <c r="I4" s="106"/>
      <c r="J4" s="106"/>
      <c r="K4" s="106"/>
      <c r="L4" s="106"/>
      <c r="M4" s="106"/>
      <c r="N4" s="106"/>
      <c r="O4" s="106"/>
      <c r="P4" s="106"/>
      <c r="Q4" s="106"/>
      <c r="R4" s="106"/>
      <c r="S4" s="106"/>
      <c r="T4" s="106"/>
    </row>
    <row r="5" spans="1:20" x14ac:dyDescent="0.25">
      <c r="A5" s="100" t="s">
        <v>96</v>
      </c>
      <c r="B5" s="100"/>
      <c r="C5" s="106"/>
      <c r="D5" s="106"/>
      <c r="E5" s="106"/>
      <c r="F5" s="100" t="s">
        <v>97</v>
      </c>
      <c r="G5" s="100"/>
      <c r="H5" s="107" t="s">
        <v>98</v>
      </c>
      <c r="I5" s="107"/>
      <c r="J5" s="107"/>
      <c r="K5" s="107"/>
      <c r="L5" s="107"/>
      <c r="M5" s="107"/>
      <c r="N5" s="107"/>
      <c r="O5" s="107"/>
      <c r="P5" s="107"/>
      <c r="Q5" s="107"/>
      <c r="R5" s="107"/>
      <c r="S5" s="107"/>
      <c r="T5" s="107"/>
    </row>
    <row r="6" spans="1:20" x14ac:dyDescent="0.25">
      <c r="A6" s="100" t="s">
        <v>99</v>
      </c>
      <c r="B6" s="100"/>
      <c r="C6" s="106"/>
      <c r="D6" s="106"/>
      <c r="E6" s="106"/>
      <c r="F6" s="100" t="s">
        <v>100</v>
      </c>
      <c r="G6" s="100"/>
      <c r="H6" s="106"/>
      <c r="I6" s="106"/>
      <c r="J6" s="106"/>
      <c r="K6" s="106"/>
      <c r="L6" s="106"/>
      <c r="M6" s="106"/>
      <c r="N6" s="106"/>
      <c r="O6" s="106"/>
      <c r="P6" s="106"/>
      <c r="Q6" s="106"/>
      <c r="R6" s="106"/>
      <c r="S6" s="106"/>
      <c r="T6" s="106"/>
    </row>
    <row r="8" spans="1:20" ht="15.75" x14ac:dyDescent="0.25">
      <c r="A8" s="99" t="s">
        <v>101</v>
      </c>
      <c r="B8" s="99"/>
      <c r="C8" s="8"/>
      <c r="D8" s="100" t="s">
        <v>102</v>
      </c>
      <c r="E8" s="100"/>
      <c r="F8" s="9"/>
      <c r="G8" s="100" t="s">
        <v>103</v>
      </c>
      <c r="H8" s="100"/>
      <c r="I8" s="9"/>
      <c r="J8" s="100" t="s">
        <v>104</v>
      </c>
      <c r="K8" s="100"/>
      <c r="L8" s="101">
        <f>IF(COUNTA(E13:E32)&gt;0,SUM(B13:B32),"")</f>
        <v>0</v>
      </c>
      <c r="M8" s="101"/>
      <c r="N8" s="101"/>
      <c r="O8" s="101"/>
      <c r="P8" s="101"/>
      <c r="Q8" s="101"/>
      <c r="R8" s="101"/>
      <c r="S8" s="101"/>
      <c r="T8" s="101"/>
    </row>
    <row r="9" spans="1:20" x14ac:dyDescent="0.25">
      <c r="J9" s="12">
        <v>5</v>
      </c>
      <c r="K9" s="12">
        <v>10</v>
      </c>
      <c r="L9" s="12">
        <v>15</v>
      </c>
      <c r="M9" s="12">
        <v>20</v>
      </c>
      <c r="N9" s="12">
        <v>25</v>
      </c>
      <c r="O9" s="12">
        <v>30</v>
      </c>
      <c r="P9" s="12">
        <v>35</v>
      </c>
      <c r="Q9" s="12">
        <v>40</v>
      </c>
      <c r="R9" s="12">
        <v>45</v>
      </c>
      <c r="S9" s="12">
        <v>50</v>
      </c>
      <c r="T9" s="12">
        <v>55</v>
      </c>
    </row>
    <row r="10" spans="1:20" s="4" customFormat="1" ht="36.75" x14ac:dyDescent="0.25">
      <c r="A10" s="102" t="s">
        <v>105</v>
      </c>
      <c r="B10" s="103"/>
      <c r="C10" s="104"/>
      <c r="D10" s="13" t="s">
        <v>107</v>
      </c>
      <c r="E10" s="13" t="s">
        <v>108</v>
      </c>
      <c r="F10" s="13" t="s">
        <v>109</v>
      </c>
      <c r="G10" s="13" t="s">
        <v>110</v>
      </c>
      <c r="H10" s="13" t="s">
        <v>111</v>
      </c>
      <c r="I10" s="13" t="s">
        <v>112</v>
      </c>
      <c r="J10" s="105" t="s">
        <v>113</v>
      </c>
      <c r="K10" s="105"/>
      <c r="L10" s="105"/>
      <c r="M10" s="105"/>
      <c r="N10" s="105"/>
      <c r="O10" s="105"/>
      <c r="P10" s="105"/>
      <c r="Q10" s="105"/>
      <c r="R10" s="105"/>
      <c r="S10" s="105"/>
      <c r="T10" s="105"/>
    </row>
    <row r="11" spans="1:20" x14ac:dyDescent="0.25">
      <c r="A11" s="14">
        <v>1</v>
      </c>
      <c r="B11" s="15" t="s">
        <v>114</v>
      </c>
      <c r="C11" s="16"/>
      <c r="D11" s="17">
        <v>5</v>
      </c>
      <c r="E11" s="17">
        <v>2</v>
      </c>
      <c r="F11" s="17">
        <v>0</v>
      </c>
      <c r="G11" s="18">
        <f>D11+E11+F11</f>
        <v>7</v>
      </c>
      <c r="H11" s="14"/>
      <c r="I11" s="14"/>
      <c r="J11" s="19">
        <f>IF(G11="","",IF(SUM(G$11:G11)&gt;=5,1,IF(SUM(G$11:G11)+G11&gt;=5,(SUM(G$11:G11)+G11-5)/5,0)))</f>
        <v>1</v>
      </c>
      <c r="K11" s="19">
        <f>IF(G11="","",IF(SUM(G$11:G11)&gt;=10,1,IF(SUM(G$11:G11)+G11&gt;=10,(SUM(G$11:G11)+G11-10)/5,0)))</f>
        <v>0.8</v>
      </c>
      <c r="L11" s="19">
        <f>IF(G11="","",IF(SUM(G$11:G11)&gt;=15,1,IF(SUM(G$11:G11)+G11&gt;=15,(SUM(G$11:G11)+G11-15)/5,0)))</f>
        <v>0</v>
      </c>
      <c r="M11" s="19">
        <f>IF(G11="","",IF(SUM(G$11:G11)&gt;=20,1,IF(SUM(G$11:G11)+G11&gt;=20,(SUM(G$11:G11)+G11-20)/5,0)))</f>
        <v>0</v>
      </c>
      <c r="N11" s="19">
        <f>IF(G11="","",IF(SUM(G$11:G11)&gt;=25,1,IF(SUM(G$11:G11)+G11&gt;=25,(SUM(G$11:G11)+G11-25)/5,0)))</f>
        <v>0</v>
      </c>
      <c r="O11" s="19">
        <f>IF(G11="","",IF(SUM(G$11:G11)&gt;=30,1,IF(SUM(G$11:G11)+G11&gt;=30,(SUM(G$11:G11)+G11-30)/5,0)))</f>
        <v>0</v>
      </c>
      <c r="P11" s="19">
        <f>IF(G11="","",IF(SUM(G$11:G11)&gt;=35,1,IF(SUM(G$11:G11)+G11&gt;=35,(SUM(G$11:G11)+G11-35)/5,0)))</f>
        <v>0</v>
      </c>
      <c r="Q11" s="19">
        <f>IF(G11="","",IF(SUM(G$11:G11)&gt;=40,1,IF(SUM(G$11:G11)+G11&gt;=40,(SUM(G$11:G11)+G11-40)/5,0)))</f>
        <v>0</v>
      </c>
      <c r="R11" s="19">
        <f>IF(G11="","",IF(SUM(G$11:G11)&gt;=45,1,IF(SUM(G$11:G11)+G11&gt;=45,(SUM(G$11:G11)+G11-45)/5,0)))</f>
        <v>0</v>
      </c>
      <c r="S11" s="19">
        <f>IF(G11="","",IF(SUM(G$11:G11)&gt;=50,1,IF(SUM(G$11:G11)+G11&gt;=50,(SUM(G$11:G11)+G11-50)/5,0)))</f>
        <v>0</v>
      </c>
      <c r="T11" s="19">
        <f>IF(G11="","",IF(SUM(G$11:G11)&gt;=55,1,IF(SUM(G$11:G11)+G11&gt;=55,(SUM(G$11:G11)+G11-55)/5,0)))</f>
        <v>0</v>
      </c>
    </row>
    <row r="12" spans="1:20" x14ac:dyDescent="0.25">
      <c r="A12" s="14">
        <v>2</v>
      </c>
      <c r="B12" s="15" t="s">
        <v>115</v>
      </c>
      <c r="C12" s="16"/>
      <c r="D12" s="17">
        <v>8</v>
      </c>
      <c r="E12" s="17">
        <v>0</v>
      </c>
      <c r="F12" s="17">
        <v>0</v>
      </c>
      <c r="G12" s="18">
        <f>D12+E12+F12</f>
        <v>8</v>
      </c>
      <c r="H12" s="20" t="s">
        <v>116</v>
      </c>
      <c r="I12" s="14"/>
      <c r="J12" s="19">
        <f>IF(G12="","",IF(SUM(G$11:G12)&gt;=5,1,IF(SUM(G$11:G12)+G12&gt;=5,(SUM(G$11:G12)+G12-5)/5,0)))</f>
        <v>1</v>
      </c>
      <c r="K12" s="19">
        <f>IF(G12="","",IF(SUM(G$11:G12)&gt;=10,1,IF(SUM(G$11:G12)+G12&gt;=10,(SUM(G$11:G12)+G12-10)/5,0)))</f>
        <v>1</v>
      </c>
      <c r="L12" s="19">
        <f>IF(G12="","",IF(SUM(G$11:G12)&gt;=15,1,IF(SUM(G$11:G12)+G12&gt;=15,(SUM(G$11:G12)+G12-15)/5,0)))</f>
        <v>1</v>
      </c>
      <c r="M12" s="19">
        <f>IF(G12="","",IF(SUM(G$11:G12)&gt;=20,1,IF(SUM(G$11:G12)+G12&gt;=20,(SUM(G$11:G12)+G12-20)/5,0)))</f>
        <v>0.6</v>
      </c>
      <c r="N12" s="19">
        <f>IF(G12="","",IF(SUM(G$11:G12)&gt;=25,1,IF(SUM(G$11:G12)+G12&gt;=25,(SUM(G$11:G12)+G12-25)/5,0)))</f>
        <v>0</v>
      </c>
      <c r="O12" s="19">
        <f>IF(G12="","",IF(SUM(G$11:G12)&gt;=30,1,IF(SUM(G$11:G12)+G12&gt;=30,(SUM(G$11:G12)+G12-30)/5,0)))</f>
        <v>0</v>
      </c>
      <c r="P12" s="19">
        <f>IF(G12="","",IF(SUM(G$11:G12)&gt;=35,1,IF(SUM(G$11:G12)+G12&gt;=35,(SUM(G$11:G12)+G12-35)/5,0)))</f>
        <v>0</v>
      </c>
      <c r="Q12" s="19">
        <f>IF(G12="","",IF(SUM(G$11:G12)&gt;=40,1,IF(SUM(G$11:G12)+G12&gt;=40,(SUM(G$11:G12)+G12-40)/5,0)))</f>
        <v>0</v>
      </c>
      <c r="R12" s="19">
        <f>IF(G12="","",IF(SUM(G$11:G12)&gt;=45,1,IF(SUM(G$11:G12)+G12&gt;=45,(SUM(G$11:G12)+G12-45)/5,0)))</f>
        <v>0</v>
      </c>
      <c r="S12" s="19">
        <f>IF(G12="","",IF(SUM(G$11:G12)&gt;=50,1,IF(SUM(G$11:G12)+G12&gt;=50,(SUM(G$11:G12)+G12-50)/5,0)))</f>
        <v>0</v>
      </c>
      <c r="T12" s="19">
        <f>IF(G12="","",IF(SUM(G$11:G12)&gt;=55,1,IF(SUM(G$11:G12)+G12&gt;=55,(SUM(G$11:G12)+G12-55)/5,0)))</f>
        <v>0</v>
      </c>
    </row>
    <row r="13" spans="1:20" x14ac:dyDescent="0.25">
      <c r="A13" s="14">
        <v>3</v>
      </c>
      <c r="B13" s="15" t="s">
        <v>117</v>
      </c>
      <c r="C13" s="16"/>
      <c r="D13" s="17">
        <v>3</v>
      </c>
      <c r="E13" s="17">
        <v>3</v>
      </c>
      <c r="F13" s="17">
        <v>20</v>
      </c>
      <c r="G13" s="18">
        <f>D13+E13+F13</f>
        <v>26</v>
      </c>
      <c r="H13" s="14"/>
      <c r="I13" s="21" t="s">
        <v>118</v>
      </c>
      <c r="J13" s="19">
        <f>IF(G13="","",IF(SUM(G$11:G13)&gt;=5,1,IF(SUM(G$11:G13)+G13&gt;=5,(SUM(G$11:G13)+G13-5)/5,0)))</f>
        <v>1</v>
      </c>
      <c r="K13" s="19">
        <f>IF(G13="","",IF(SUM(G$11:G13)&gt;=10,1,IF(SUM(G$11:G13)+G13&gt;=10,(SUM(G$11:G13)+G13-10)/5,0)))</f>
        <v>1</v>
      </c>
      <c r="L13" s="19">
        <f>IF(G13="","",IF(SUM(G$11:G13)&gt;=15,1,IF(SUM(G$11:G13)+G13&gt;=15,(SUM(G$11:G13)+G13-15)/5,0)))</f>
        <v>1</v>
      </c>
      <c r="M13" s="19">
        <f>IF(G13="","",IF(SUM(G$11:G13)&gt;=20,1,IF(SUM(G$11:G13)+G13&gt;=20,(SUM(G$11:G13)+G13-20)/5,0)))</f>
        <v>1</v>
      </c>
      <c r="N13" s="19">
        <f>IF(G13="","",IF(SUM(G$11:G13)&gt;=25,1,IF(SUM(G$11:G13)+G13&gt;=25,(SUM(G$11:G13)+G13-25)/5,0)))</f>
        <v>1</v>
      </c>
      <c r="O13" s="19">
        <f>IF(G13="","",IF(SUM(G$11:G13)&gt;=30,1,IF(SUM(G$11:G13)+G13&gt;=30,(SUM(G$11:G13)+G13-30)/5,0)))</f>
        <v>1</v>
      </c>
      <c r="P13" s="19">
        <f>IF(G13="","",IF(SUM(G$11:G13)&gt;=35,1,IF(SUM(G$11:G13)+G13&gt;=35,(SUM(G$11:G13)+G13-35)/5,0)))</f>
        <v>1</v>
      </c>
      <c r="Q13" s="19">
        <f>IF(G13="","",IF(SUM(G$11:G13)&gt;=40,1,IF(SUM(G$11:G13)+G13&gt;=40,(SUM(G$11:G13)+G13-40)/5,0)))</f>
        <v>1</v>
      </c>
      <c r="R13" s="19">
        <f>IF(G13="","",IF(SUM(G$11:G13)&gt;=45,1,IF(SUM(G$11:G13)+G13&gt;=45,(SUM(G$11:G13)+G13-45)/5,0)))</f>
        <v>4.4000000000000004</v>
      </c>
      <c r="S13" s="19">
        <f>IF(G13="","",IF(SUM(G$11:G13)&gt;=50,1,IF(SUM(G$11:G13)+G13&gt;=50,(SUM(G$11:G13)+G13-50)/5,0)))</f>
        <v>3.4</v>
      </c>
      <c r="T13" s="19">
        <f>IF(G13="","",IF(SUM(G$11:G13)&gt;=55,1,IF(SUM(G$11:G13)+G13&gt;=55,(SUM(G$11:G13)+G13-55)/5,0)))</f>
        <v>2.4</v>
      </c>
    </row>
    <row r="14" spans="1:20" x14ac:dyDescent="0.25">
      <c r="A14" s="14">
        <v>4</v>
      </c>
      <c r="B14" s="6"/>
      <c r="C14" s="6"/>
      <c r="D14" s="22"/>
      <c r="E14" s="22"/>
      <c r="F14" s="22"/>
      <c r="G14" s="18" t="str">
        <f t="shared" ref="G14:G32" si="0">IF(D14+E14+F14&gt;0,D14+E14+F14,"")</f>
        <v/>
      </c>
      <c r="H14" s="22"/>
      <c r="I14" s="22"/>
      <c r="J14" s="19" t="str">
        <f>IF(G14="","",IF(SUM(G$11:G14)&gt;=5,1,IF(SUM(G$11:G14)+G14&gt;=5,(SUM(G$11:G14)+G14-5)/5,0)))</f>
        <v/>
      </c>
      <c r="K14" s="19" t="str">
        <f>IF(G14="","",IF(SUM(G$11:G14)&gt;=10,1,IF(SUM(G$11:G14)+G14&gt;=10,(SUM(G$11:G14)+G14-10)/5,0)))</f>
        <v/>
      </c>
      <c r="L14" s="19" t="str">
        <f>IF(G14="","",IF(SUM(G$11:G14)&gt;=15,1,IF(SUM(G$11:G14)+G14&gt;=15,(SUM(G$11:G14)+G14-15)/5,0)))</f>
        <v/>
      </c>
      <c r="M14" s="19" t="str">
        <f>IF(G14="","",IF(SUM(G$11:G14)&gt;=20,1,IF(SUM(G$11:G14)+G14&gt;=20,(SUM(G$11:G14)+G14-20)/5,0)))</f>
        <v/>
      </c>
      <c r="N14" s="19" t="str">
        <f>IF(G14="","",IF(SUM(G$11:G14)&gt;=25,1,IF(SUM(G$11:G14)+G14&gt;=25,(SUM(G$11:G14)+G14-25)/5,0)))</f>
        <v/>
      </c>
      <c r="O14" s="19" t="str">
        <f>IF(G14="","",IF(SUM(G$11:G14)&gt;=30,1,IF(SUM(G$11:G14)+G14&gt;=30,(SUM(G$11:G14)+G14-30)/5,0)))</f>
        <v/>
      </c>
      <c r="P14" s="19" t="str">
        <f>IF(G14="","",IF(SUM(G$11:G14)&gt;=35,1,IF(SUM(G$11:G14)+G14&gt;=35,(SUM(G$11:G14)+G14-35)/5,0)))</f>
        <v/>
      </c>
      <c r="Q14" s="19" t="str">
        <f>IF(G14="","",IF(SUM(G$11:G14)&gt;=40,1,IF(SUM(G$11:G14)+G14&gt;=40,(SUM(G$11:G14)+G14-40)/5,0)))</f>
        <v/>
      </c>
      <c r="R14" s="19" t="str">
        <f>IF(G14="","",IF(SUM(G$11:G14)&gt;=45,1,IF(SUM(G$11:G14)+G14&gt;=45,(SUM(G$11:G14)+G14-45)/5,0)))</f>
        <v/>
      </c>
      <c r="S14" s="19" t="str">
        <f>IF(G14="","",IF(SUM(G$11:G14)&gt;=50,1,IF(SUM(G$11:G14)+G14&gt;=50,(SUM(G$11:G14)+G14-50)/5,0)))</f>
        <v/>
      </c>
      <c r="T14" s="19" t="str">
        <f>IF(G14="","",IF(SUM(G$11:G14)&gt;=55,1,IF(SUM(G$11:G14)+G14&gt;=55,(SUM(G$11:G14)+G14-55)/5,0)))</f>
        <v/>
      </c>
    </row>
    <row r="15" spans="1:20" x14ac:dyDescent="0.25">
      <c r="A15" s="14">
        <v>5</v>
      </c>
      <c r="B15" s="6"/>
      <c r="C15" s="6"/>
      <c r="D15" s="22"/>
      <c r="E15" s="22"/>
      <c r="F15" s="22"/>
      <c r="G15" s="18" t="str">
        <f t="shared" si="0"/>
        <v/>
      </c>
      <c r="H15" s="22"/>
      <c r="I15" s="22"/>
      <c r="J15" s="19" t="str">
        <f>IF(G15="","",IF(SUM(G$11:G15)&gt;=5,1,IF(SUM(G$11:G15)+G15&gt;=5,(SUM(G$11:G15)+G15-5)/5,0)))</f>
        <v/>
      </c>
      <c r="K15" s="19" t="str">
        <f>IF(G15="","",IF(SUM(G$11:G15)&gt;=10,1,IF(SUM(G$11:G15)+G15&gt;=10,(SUM(G$11:G15)+G15-10)/5,0)))</f>
        <v/>
      </c>
      <c r="L15" s="19" t="str">
        <f>IF(G15="","",IF(SUM(G$11:G15)&gt;=15,1,IF(SUM(G$11:G15)+G15&gt;=15,(SUM(G$11:G15)+G15-15)/5,0)))</f>
        <v/>
      </c>
      <c r="M15" s="19" t="str">
        <f>IF(G15="","",IF(SUM(G$11:G15)&gt;=20,1,IF(SUM(G$11:G15)+G15&gt;=20,(SUM(G$11:G15)+G15-20)/5,0)))</f>
        <v/>
      </c>
      <c r="N15" s="19" t="str">
        <f>IF(G15="","",IF(SUM(G$11:G15)&gt;=25,1,IF(SUM(G$11:G15)+G15&gt;=25,(SUM(G$11:G15)+G15-25)/5,0)))</f>
        <v/>
      </c>
      <c r="O15" s="19" t="str">
        <f>IF(G15="","",IF(SUM(G$11:G15)&gt;=30,1,IF(SUM(G$11:G15)+G15&gt;=30,(SUM(G$11:G15)+G15-30)/5,0)))</f>
        <v/>
      </c>
      <c r="P15" s="19" t="str">
        <f>IF(G15="","",IF(SUM(G$11:G15)&gt;=35,1,IF(SUM(G$11:G15)+G15&gt;=35,(SUM(G$11:G15)+G15-35)/5,0)))</f>
        <v/>
      </c>
      <c r="Q15" s="19" t="str">
        <f>IF(G15="","",IF(SUM(G$11:G15)&gt;=40,1,IF(SUM(G$11:G15)+G15&gt;=40,(SUM(G$11:G15)+G15-40)/5,0)))</f>
        <v/>
      </c>
      <c r="R15" s="19" t="str">
        <f>IF(G15="","",IF(SUM(G$11:G15)&gt;=45,1,IF(SUM(G$11:G15)+G15&gt;=45,(SUM(G$11:G15)+G15-45)/5,0)))</f>
        <v/>
      </c>
      <c r="S15" s="19" t="str">
        <f>IF(G15="","",IF(SUM(G$11:G15)&gt;=50,1,IF(SUM(G$11:G15)+G15&gt;=50,(SUM(G$11:G15)+G15-50)/5,0)))</f>
        <v/>
      </c>
      <c r="T15" s="19" t="str">
        <f>IF(G15="","",IF(SUM(G$11:G15)&gt;=55,1,IF(SUM(G$11:G15)+G15&gt;=55,(SUM(G$11:G15)+G15-55)/5,0)))</f>
        <v/>
      </c>
    </row>
    <row r="16" spans="1:20" x14ac:dyDescent="0.25">
      <c r="A16" s="14">
        <v>6</v>
      </c>
      <c r="B16" s="6"/>
      <c r="C16" s="6"/>
      <c r="D16" s="22"/>
      <c r="E16" s="22"/>
      <c r="F16" s="22"/>
      <c r="G16" s="18" t="str">
        <f t="shared" si="0"/>
        <v/>
      </c>
      <c r="H16" s="22"/>
      <c r="I16" s="22"/>
      <c r="J16" s="19" t="str">
        <f>IF(G16="","",IF(SUM(G$11:G16)&gt;=5,1,IF(SUM(G$11:G16)+G16&gt;=5,(SUM(G$11:G16)+G16-5)/5,0)))</f>
        <v/>
      </c>
      <c r="K16" s="19" t="str">
        <f>IF(G16="","",IF(SUM(G$11:G16)&gt;=10,1,IF(SUM(G$11:G16)+G16&gt;=10,(SUM(G$11:G16)+G16-10)/5,0)))</f>
        <v/>
      </c>
      <c r="L16" s="19" t="str">
        <f>IF(G16="","",IF(SUM(G$11:G16)&gt;=15,1,IF(SUM(G$11:G16)+G16&gt;=15,(SUM(G$11:G16)+G16-15)/5,0)))</f>
        <v/>
      </c>
      <c r="M16" s="19" t="str">
        <f>IF(G16="","",IF(SUM(G$11:G16)&gt;=20,1,IF(SUM(G$11:G16)+G16&gt;=20,(SUM(G$11:G16)+G16-20)/5,0)))</f>
        <v/>
      </c>
      <c r="N16" s="19" t="str">
        <f>IF(G16="","",IF(SUM(G$11:G16)&gt;=25,1,IF(SUM(G$11:G16)+G16&gt;=25,(SUM(G$11:G16)+G16-25)/5,0)))</f>
        <v/>
      </c>
      <c r="O16" s="19" t="str">
        <f>IF(G16="","",IF(SUM(G$11:G16)&gt;=30,1,IF(SUM(G$11:G16)+G16&gt;=30,(SUM(G$11:G16)+G16-30)/5,0)))</f>
        <v/>
      </c>
      <c r="P16" s="19" t="str">
        <f>IF(G16="","",IF(SUM(G$11:G16)&gt;=35,1,IF(SUM(G$11:G16)+G16&gt;=35,(SUM(G$11:G16)+G16-35)/5,0)))</f>
        <v/>
      </c>
      <c r="Q16" s="19" t="str">
        <f>IF(G16="","",IF(SUM(G$11:G16)&gt;=40,1,IF(SUM(G$11:G16)+G16&gt;=40,(SUM(G$11:G16)+G16-40)/5,0)))</f>
        <v/>
      </c>
      <c r="R16" s="19" t="str">
        <f>IF(G16="","",IF(SUM(G$11:G16)&gt;=45,1,IF(SUM(G$11:G16)+G16&gt;=45,(SUM(G$11:G16)+G16-45)/5,0)))</f>
        <v/>
      </c>
      <c r="S16" s="19" t="str">
        <f>IF(G16="","",IF(SUM(G$11:G16)&gt;=50,1,IF(SUM(G$11:G16)+G16&gt;=50,(SUM(G$11:G16)+G16-50)/5,0)))</f>
        <v/>
      </c>
      <c r="T16" s="19" t="str">
        <f>IF(G16="","",IF(SUM(G$11:G16)&gt;=55,1,IF(SUM(G$11:G16)+G16&gt;=55,(SUM(G$11:G16)+G16-55)/5,0)))</f>
        <v/>
      </c>
    </row>
    <row r="17" spans="1:20" x14ac:dyDescent="0.25">
      <c r="A17" s="14">
        <v>7</v>
      </c>
      <c r="B17" s="6"/>
      <c r="C17" s="6"/>
      <c r="D17" s="22"/>
      <c r="E17" s="22"/>
      <c r="F17" s="22"/>
      <c r="G17" s="18" t="str">
        <f t="shared" si="0"/>
        <v/>
      </c>
      <c r="H17" s="22"/>
      <c r="I17" s="22"/>
      <c r="J17" s="19" t="str">
        <f>IF(G17="","",IF(SUM(G$11:G17)&gt;=5,1,IF(SUM(G$11:G17)+G17&gt;=5,(SUM(G$11:G17)+G17-5)/5,0)))</f>
        <v/>
      </c>
      <c r="K17" s="19" t="str">
        <f>IF(G17="","",IF(SUM(G$11:G17)&gt;=10,1,IF(SUM(G$11:G17)+G17&gt;=10,(SUM(G$11:G17)+G17-10)/5,0)))</f>
        <v/>
      </c>
      <c r="L17" s="19" t="str">
        <f>IF(G17="","",IF(SUM(G$11:G17)&gt;=15,1,IF(SUM(G$11:G17)+G17&gt;=15,(SUM(G$11:G17)+G17-15)/5,0)))</f>
        <v/>
      </c>
      <c r="M17" s="19" t="str">
        <f>IF(G17="","",IF(SUM(G$11:G17)&gt;=20,1,IF(SUM(G$11:G17)+G17&gt;=20,(SUM(G$11:G17)+G17-20)/5,0)))</f>
        <v/>
      </c>
      <c r="N17" s="19" t="str">
        <f>IF(G17="","",IF(SUM(G$11:G17)&gt;=25,1,IF(SUM(G$11:G17)+G17&gt;=25,(SUM(G$11:G17)+G17-25)/5,0)))</f>
        <v/>
      </c>
      <c r="O17" s="19" t="str">
        <f>IF(G17="","",IF(SUM(G$11:G17)&gt;=30,1,IF(SUM(G$11:G17)+G17&gt;=30,(SUM(G$11:G17)+G17-30)/5,0)))</f>
        <v/>
      </c>
      <c r="P17" s="19" t="str">
        <f>IF(G17="","",IF(SUM(G$11:G17)&gt;=35,1,IF(SUM(G$11:G17)+G17&gt;=35,(SUM(G$11:G17)+G17-35)/5,0)))</f>
        <v/>
      </c>
      <c r="Q17" s="19" t="str">
        <f>IF(G17="","",IF(SUM(G$11:G17)&gt;=40,1,IF(SUM(G$11:G17)+G17&gt;=40,(SUM(G$11:G17)+G17-40)/5,0)))</f>
        <v/>
      </c>
      <c r="R17" s="19" t="str">
        <f>IF(G17="","",IF(SUM(G$11:G17)&gt;=45,1,IF(SUM(G$11:G17)+G17&gt;=45,(SUM(G$11:G17)+G17-45)/5,0)))</f>
        <v/>
      </c>
      <c r="S17" s="19" t="str">
        <f>IF(G17="","",IF(SUM(G$11:G17)&gt;=50,1,IF(SUM(G$11:G17)+G17&gt;=50,(SUM(G$11:G17)+G17-50)/5,0)))</f>
        <v/>
      </c>
      <c r="T17" s="19" t="str">
        <f>IF(G17="","",IF(SUM(G$11:G17)&gt;=55,1,IF(SUM(G$11:G17)+G17&gt;=55,(SUM(G$11:G17)+G17-55)/5,0)))</f>
        <v/>
      </c>
    </row>
    <row r="18" spans="1:20" x14ac:dyDescent="0.25">
      <c r="A18" s="14">
        <v>8</v>
      </c>
      <c r="B18" s="6"/>
      <c r="C18" s="6"/>
      <c r="D18" s="22"/>
      <c r="E18" s="22"/>
      <c r="F18" s="22"/>
      <c r="G18" s="18" t="str">
        <f t="shared" si="0"/>
        <v/>
      </c>
      <c r="H18" s="22"/>
      <c r="I18" s="22"/>
      <c r="J18" s="19" t="str">
        <f>IF(G18="","",IF(SUM(G$11:G18)&gt;=5,1,IF(SUM(G$11:G18)+G18&gt;=5,(SUM(G$11:G18)+G18-5)/5,0)))</f>
        <v/>
      </c>
      <c r="K18" s="19" t="str">
        <f>IF(G18="","",IF(SUM(G$11:G18)&gt;=10,1,IF(SUM(G$11:G18)+G18&gt;=10,(SUM(G$11:G18)+G18-10)/5,0)))</f>
        <v/>
      </c>
      <c r="L18" s="19" t="str">
        <f>IF(G18="","",IF(SUM(G$11:G18)&gt;=15,1,IF(SUM(G$11:G18)+G18&gt;=15,(SUM(G$11:G18)+G18-15)/5,0)))</f>
        <v/>
      </c>
      <c r="M18" s="19" t="str">
        <f>IF(G18="","",IF(SUM(G$11:G18)&gt;=20,1,IF(SUM(G$11:G18)+G18&gt;=20,(SUM(G$11:G18)+G18-20)/5,0)))</f>
        <v/>
      </c>
      <c r="N18" s="19" t="str">
        <f>IF(G18="","",IF(SUM(G$11:G18)&gt;=25,1,IF(SUM(G$11:G18)+G18&gt;=25,(SUM(G$11:G18)+G18-25)/5,0)))</f>
        <v/>
      </c>
      <c r="O18" s="19" t="str">
        <f>IF(G18="","",IF(SUM(G$11:G18)&gt;=30,1,IF(SUM(G$11:G18)+G18&gt;=30,(SUM(G$11:G18)+G18-30)/5,0)))</f>
        <v/>
      </c>
      <c r="P18" s="19" t="str">
        <f>IF(G18="","",IF(SUM(G$11:G18)&gt;=35,1,IF(SUM(G$11:G18)+G18&gt;=35,(SUM(G$11:G18)+G18-35)/5,0)))</f>
        <v/>
      </c>
      <c r="Q18" s="19" t="str">
        <f>IF(G18="","",IF(SUM(G$11:G18)&gt;=40,1,IF(SUM(G$11:G18)+G18&gt;=40,(SUM(G$11:G18)+G18-40)/5,0)))</f>
        <v/>
      </c>
      <c r="R18" s="19" t="str">
        <f>IF(G18="","",IF(SUM(G$11:G18)&gt;=45,1,IF(SUM(G$11:G18)+G18&gt;=45,(SUM(G$11:G18)+G18-45)/5,0)))</f>
        <v/>
      </c>
      <c r="S18" s="19" t="str">
        <f>IF(G18="","",IF(SUM(G$11:G18)&gt;=50,1,IF(SUM(G$11:G18)+G18&gt;=50,(SUM(G$11:G18)+G18-50)/5,0)))</f>
        <v/>
      </c>
      <c r="T18" s="19" t="str">
        <f>IF(G18="","",IF(SUM(G$11:G18)&gt;=55,1,IF(SUM(G$11:G18)+G18&gt;=55,(SUM(G$11:G18)+G18-55)/5,0)))</f>
        <v/>
      </c>
    </row>
    <row r="19" spans="1:20" x14ac:dyDescent="0.25">
      <c r="A19" s="14">
        <v>9</v>
      </c>
      <c r="B19" s="6"/>
      <c r="C19" s="6"/>
      <c r="D19" s="22"/>
      <c r="E19" s="22"/>
      <c r="F19" s="22"/>
      <c r="G19" s="18" t="str">
        <f t="shared" si="0"/>
        <v/>
      </c>
      <c r="H19" s="22"/>
      <c r="I19" s="22"/>
      <c r="J19" s="19" t="str">
        <f>IF(G19="","",IF(SUM(G$11:G19)&gt;=5,1,IF(SUM(G$11:G19)+G19&gt;=5,(SUM(G$11:G19)+G19-5)/5,0)))</f>
        <v/>
      </c>
      <c r="K19" s="19" t="str">
        <f>IF(G19="","",IF(SUM(G$11:G19)&gt;=10,1,IF(SUM(G$11:G19)+G19&gt;=10,(SUM(G$11:G19)+G19-10)/5,0)))</f>
        <v/>
      </c>
      <c r="L19" s="19" t="str">
        <f>IF(G19="","",IF(SUM(G$11:G19)&gt;=15,1,IF(SUM(G$11:G19)+G19&gt;=15,(SUM(G$11:G19)+G19-15)/5,0)))</f>
        <v/>
      </c>
      <c r="M19" s="19" t="str">
        <f>IF(G19="","",IF(SUM(G$11:G19)&gt;=20,1,IF(SUM(G$11:G19)+G19&gt;=20,(SUM(G$11:G19)+G19-20)/5,0)))</f>
        <v/>
      </c>
      <c r="N19" s="19" t="str">
        <f>IF(G19="","",IF(SUM(G$11:G19)&gt;=25,1,IF(SUM(G$11:G19)+G19&gt;=25,(SUM(G$11:G19)+G19-25)/5,0)))</f>
        <v/>
      </c>
      <c r="O19" s="19" t="str">
        <f>IF(G19="","",IF(SUM(G$11:G19)&gt;=30,1,IF(SUM(G$11:G19)+G19&gt;=30,(SUM(G$11:G19)+G19-30)/5,0)))</f>
        <v/>
      </c>
      <c r="P19" s="19" t="str">
        <f>IF(G19="","",IF(SUM(G$11:G19)&gt;=35,1,IF(SUM(G$11:G19)+G19&gt;=35,(SUM(G$11:G19)+G19-35)/5,0)))</f>
        <v/>
      </c>
      <c r="Q19" s="19" t="str">
        <f>IF(G19="","",IF(SUM(G$11:G19)&gt;=40,1,IF(SUM(G$11:G19)+G19&gt;=40,(SUM(G$11:G19)+G19-40)/5,0)))</f>
        <v/>
      </c>
      <c r="R19" s="19" t="str">
        <f>IF(G19="","",IF(SUM(G$11:G19)&gt;=45,1,IF(SUM(G$11:G19)+G19&gt;=45,(SUM(G$11:G19)+G19-45)/5,0)))</f>
        <v/>
      </c>
      <c r="S19" s="19" t="str">
        <f>IF(G19="","",IF(SUM(G$11:G19)&gt;=50,1,IF(SUM(G$11:G19)+G19&gt;=50,(SUM(G$11:G19)+G19-50)/5,0)))</f>
        <v/>
      </c>
      <c r="T19" s="19" t="str">
        <f>IF(G19="","",IF(SUM(G$11:G19)&gt;=55,1,IF(SUM(G$11:G19)+G19&gt;=55,(SUM(G$11:G19)+G19-55)/5,0)))</f>
        <v/>
      </c>
    </row>
    <row r="20" spans="1:20" x14ac:dyDescent="0.25">
      <c r="A20" s="14">
        <v>10</v>
      </c>
      <c r="B20" s="6"/>
      <c r="C20" s="6"/>
      <c r="D20" s="22"/>
      <c r="E20" s="22"/>
      <c r="F20" s="22"/>
      <c r="G20" s="18" t="str">
        <f t="shared" si="0"/>
        <v/>
      </c>
      <c r="H20" s="22"/>
      <c r="I20" s="22"/>
      <c r="J20" s="19" t="str">
        <f>IF(G20="","",IF(SUM(G$11:G20)&gt;=5,1,IF(SUM(G$11:G20)+G20&gt;=5,(SUM(G$11:G20)+G20-5)/5,0)))</f>
        <v/>
      </c>
      <c r="K20" s="19" t="str">
        <f>IF(G20="","",IF(SUM(G$11:G20)&gt;=10,1,IF(SUM(G$11:G20)+G20&gt;=10,(SUM(G$11:G20)+G20-10)/5,0)))</f>
        <v/>
      </c>
      <c r="L20" s="19" t="str">
        <f>IF(G20="","",IF(SUM(G$11:G20)&gt;=15,1,IF(SUM(G$11:G20)+G20&gt;=15,(SUM(G$11:G20)+G20-15)/5,0)))</f>
        <v/>
      </c>
      <c r="M20" s="19" t="str">
        <f>IF(G20="","",IF(SUM(G$11:G20)&gt;=20,1,IF(SUM(G$11:G20)+G20&gt;=20,(SUM(G$11:G20)+G20-20)/5,0)))</f>
        <v/>
      </c>
      <c r="N20" s="19" t="str">
        <f>IF(G20="","",IF(SUM(G$11:G20)&gt;=25,1,IF(SUM(G$11:G20)+G20&gt;=25,(SUM(G$11:G20)+G20-25)/5,0)))</f>
        <v/>
      </c>
      <c r="O20" s="19" t="str">
        <f>IF(G20="","",IF(SUM(G$11:G20)&gt;=30,1,IF(SUM(G$11:G20)+G20&gt;=30,(SUM(G$11:G20)+G20-30)/5,0)))</f>
        <v/>
      </c>
      <c r="P20" s="19" t="str">
        <f>IF(G20="","",IF(SUM(G$11:G20)&gt;=35,1,IF(SUM(G$11:G20)+G20&gt;=35,(SUM(G$11:G20)+G20-35)/5,0)))</f>
        <v/>
      </c>
      <c r="Q20" s="19" t="str">
        <f>IF(G20="","",IF(SUM(G$11:G20)&gt;=40,1,IF(SUM(G$11:G20)+G20&gt;=40,(SUM(G$11:G20)+G20-40)/5,0)))</f>
        <v/>
      </c>
      <c r="R20" s="19" t="str">
        <f>IF(G20="","",IF(SUM(G$11:G20)&gt;=45,1,IF(SUM(G$11:G20)+G20&gt;=45,(SUM(G$11:G20)+G20-45)/5,0)))</f>
        <v/>
      </c>
      <c r="S20" s="19" t="str">
        <f>IF(G20="","",IF(SUM(G$11:G20)&gt;=50,1,IF(SUM(G$11:G20)+G20&gt;=50,(SUM(G$11:G20)+G20-50)/5,0)))</f>
        <v/>
      </c>
      <c r="T20" s="19" t="str">
        <f>IF(G20="","",IF(SUM(G$11:G20)&gt;=55,1,IF(SUM(G$11:G20)+G20&gt;=55,(SUM(G$11:G20)+G20-55)/5,0)))</f>
        <v/>
      </c>
    </row>
    <row r="21" spans="1:20" x14ac:dyDescent="0.25">
      <c r="A21" s="14">
        <v>11</v>
      </c>
      <c r="B21" s="6"/>
      <c r="C21" s="6"/>
      <c r="D21" s="22"/>
      <c r="E21" s="22"/>
      <c r="F21" s="22"/>
      <c r="G21" s="18" t="str">
        <f t="shared" si="0"/>
        <v/>
      </c>
      <c r="H21" s="22"/>
      <c r="I21" s="22"/>
      <c r="J21" s="19" t="str">
        <f>IF(G21="","",IF(SUM(G$11:G21)&gt;=5,1,IF(SUM(G$11:G21)+G21&gt;=5,(SUM(G$11:G21)+G21-5)/5,0)))</f>
        <v/>
      </c>
      <c r="K21" s="19" t="str">
        <f>IF(G21="","",IF(SUM(G$11:G21)&gt;=10,1,IF(SUM(G$11:G21)+G21&gt;=10,(SUM(G$11:G21)+G21-10)/5,0)))</f>
        <v/>
      </c>
      <c r="L21" s="19" t="str">
        <f>IF(G21="","",IF(SUM(G$11:G21)&gt;=15,1,IF(SUM(G$11:G21)+G21&gt;=15,(SUM(G$11:G21)+G21-15)/5,0)))</f>
        <v/>
      </c>
      <c r="M21" s="19" t="str">
        <f>IF(G21="","",IF(SUM(G$11:G21)&gt;=20,1,IF(SUM(G$11:G21)+G21&gt;=20,(SUM(G$11:G21)+G21-20)/5,0)))</f>
        <v/>
      </c>
      <c r="N21" s="19" t="str">
        <f>IF(G21="","",IF(SUM(G$11:G21)&gt;=25,1,IF(SUM(G$11:G21)+G21&gt;=25,(SUM(G$11:G21)+G21-25)/5,0)))</f>
        <v/>
      </c>
      <c r="O21" s="19" t="str">
        <f>IF(G21="","",IF(SUM(G$11:G21)&gt;=30,1,IF(SUM(G$11:G21)+G21&gt;=30,(SUM(G$11:G21)+G21-30)/5,0)))</f>
        <v/>
      </c>
      <c r="P21" s="19" t="str">
        <f>IF(G21="","",IF(SUM(G$11:G21)&gt;=35,1,IF(SUM(G$11:G21)+G21&gt;=35,(SUM(G$11:G21)+G21-35)/5,0)))</f>
        <v/>
      </c>
      <c r="Q21" s="19" t="str">
        <f>IF(G21="","",IF(SUM(G$11:G21)&gt;=40,1,IF(SUM(G$11:G21)+G21&gt;=40,(SUM(G$11:G21)+G21-40)/5,0)))</f>
        <v/>
      </c>
      <c r="R21" s="19" t="str">
        <f>IF(G21="","",IF(SUM(G$11:G21)&gt;=45,1,IF(SUM(G$11:G21)+G21&gt;=45,(SUM(G$11:G21)+G21-45)/5,0)))</f>
        <v/>
      </c>
      <c r="S21" s="19" t="str">
        <f>IF(G21="","",IF(SUM(G$11:G21)&gt;=50,1,IF(SUM(G$11:G21)+G21&gt;=50,(SUM(G$11:G21)+G21-50)/5,0)))</f>
        <v/>
      </c>
      <c r="T21" s="19" t="str">
        <f>IF(G21="","",IF(SUM(G$11:G21)&gt;=55,1,IF(SUM(G$11:G21)+G21&gt;=55,(SUM(G$11:G21)+G21-55)/5,0)))</f>
        <v/>
      </c>
    </row>
    <row r="22" spans="1:20" x14ac:dyDescent="0.25">
      <c r="A22" s="14">
        <v>12</v>
      </c>
      <c r="B22" s="6"/>
      <c r="C22" s="6"/>
      <c r="D22" s="22"/>
      <c r="E22" s="22"/>
      <c r="F22" s="22"/>
      <c r="G22" s="18" t="str">
        <f t="shared" si="0"/>
        <v/>
      </c>
      <c r="H22" s="22"/>
      <c r="I22" s="22"/>
      <c r="J22" s="19" t="str">
        <f>IF(G22="","",IF(SUM(G$11:G22)&gt;=5,1,IF(SUM(G$11:G22)+G22&gt;=5,(SUM(G$11:G22)+G22-5)/5,0)))</f>
        <v/>
      </c>
      <c r="K22" s="19" t="str">
        <f>IF(G22="","",IF(SUM(G$11:G22)&gt;=10,1,IF(SUM(G$11:G22)+G22&gt;=10,(SUM(G$11:G22)+G22-10)/5,0)))</f>
        <v/>
      </c>
      <c r="L22" s="19" t="str">
        <f>IF(G22="","",IF(SUM(G$11:G22)&gt;=15,1,IF(SUM(G$11:G22)+G22&gt;=15,(SUM(G$11:G22)+G22-15)/5,0)))</f>
        <v/>
      </c>
      <c r="M22" s="19" t="str">
        <f>IF(G22="","",IF(SUM(G$11:G22)&gt;=20,1,IF(SUM(G$11:G22)+G22&gt;=20,(SUM(G$11:G22)+G22-20)/5,0)))</f>
        <v/>
      </c>
      <c r="N22" s="19" t="str">
        <f>IF(G22="","",IF(SUM(G$11:G22)&gt;=25,1,IF(SUM(G$11:G22)+G22&gt;=25,(SUM(G$11:G22)+G22-25)/5,0)))</f>
        <v/>
      </c>
      <c r="O22" s="19" t="str">
        <f>IF(G22="","",IF(SUM(G$11:G22)&gt;=30,1,IF(SUM(G$11:G22)+G22&gt;=30,(SUM(G$11:G22)+G22-30)/5,0)))</f>
        <v/>
      </c>
      <c r="P22" s="19" t="str">
        <f>IF(G22="","",IF(SUM(G$11:G22)&gt;=35,1,IF(SUM(G$11:G22)+G22&gt;=35,(SUM(G$11:G22)+G22-35)/5,0)))</f>
        <v/>
      </c>
      <c r="Q22" s="19" t="str">
        <f>IF(G22="","",IF(SUM(G$11:G22)&gt;=40,1,IF(SUM(G$11:G22)+G22&gt;=40,(SUM(G$11:G22)+G22-40)/5,0)))</f>
        <v/>
      </c>
      <c r="R22" s="19" t="str">
        <f>IF(G22="","",IF(SUM(G$11:G22)&gt;=45,1,IF(SUM(G$11:G22)+G22&gt;=45,(SUM(G$11:G22)+G22-45)/5,0)))</f>
        <v/>
      </c>
      <c r="S22" s="19" t="str">
        <f>IF(G22="","",IF(SUM(G$11:G22)&gt;=50,1,IF(SUM(G$11:G22)+G22&gt;=50,(SUM(G$11:G22)+G22-50)/5,0)))</f>
        <v/>
      </c>
      <c r="T22" s="19" t="str">
        <f>IF(G22="","",IF(SUM(G$11:G22)&gt;=55,1,IF(SUM(G$11:G22)+G22&gt;=55,(SUM(G$11:G22)+G22-55)/5,0)))</f>
        <v/>
      </c>
    </row>
    <row r="23" spans="1:20" x14ac:dyDescent="0.25">
      <c r="A23" s="14">
        <v>13</v>
      </c>
      <c r="B23" s="6"/>
      <c r="C23" s="6"/>
      <c r="D23" s="22"/>
      <c r="E23" s="22"/>
      <c r="F23" s="22"/>
      <c r="G23" s="18" t="str">
        <f t="shared" si="0"/>
        <v/>
      </c>
      <c r="H23" s="22"/>
      <c r="I23" s="22"/>
      <c r="J23" s="19" t="str">
        <f>IF(G23="","",IF(SUM(G$11:G23)&gt;=5,1,IF(SUM(G$11:G23)+G23&gt;=5,(SUM(G$11:G23)+G23-5)/5,0)))</f>
        <v/>
      </c>
      <c r="K23" s="19" t="str">
        <f>IF(G23="","",IF(SUM(G$11:G23)&gt;=10,1,IF(SUM(G$11:G23)+G23&gt;=10,(SUM(G$11:G23)+G23-10)/5,0)))</f>
        <v/>
      </c>
      <c r="L23" s="19" t="str">
        <f>IF(G23="","",IF(SUM(G$11:G23)&gt;=15,1,IF(SUM(G$11:G23)+G23&gt;=15,(SUM(G$11:G23)+G23-15)/5,0)))</f>
        <v/>
      </c>
      <c r="M23" s="19" t="str">
        <f>IF(G23="","",IF(SUM(G$11:G23)&gt;=20,1,IF(SUM(G$11:G23)+G23&gt;=20,(SUM(G$11:G23)+G23-20)/5,0)))</f>
        <v/>
      </c>
      <c r="N23" s="19" t="str">
        <f>IF(G23="","",IF(SUM(G$11:G23)&gt;=25,1,IF(SUM(G$11:G23)+G23&gt;=25,(SUM(G$11:G23)+G23-25)/5,0)))</f>
        <v/>
      </c>
      <c r="O23" s="19" t="str">
        <f>IF(G23="","",IF(SUM(G$11:G23)&gt;=30,1,IF(SUM(G$11:G23)+G23&gt;=30,(SUM(G$11:G23)+G23-30)/5,0)))</f>
        <v/>
      </c>
      <c r="P23" s="19" t="str">
        <f>IF(G23="","",IF(SUM(G$11:G23)&gt;=35,1,IF(SUM(G$11:G23)+G23&gt;=35,(SUM(G$11:G23)+G23-35)/5,0)))</f>
        <v/>
      </c>
      <c r="Q23" s="19" t="str">
        <f>IF(G23="","",IF(SUM(G$11:G23)&gt;=40,1,IF(SUM(G$11:G23)+G23&gt;=40,(SUM(G$11:G23)+G23-40)/5,0)))</f>
        <v/>
      </c>
      <c r="R23" s="19" t="str">
        <f>IF(G23="","",IF(SUM(G$11:G23)&gt;=45,1,IF(SUM(G$11:G23)+G23&gt;=45,(SUM(G$11:G23)+G23-45)/5,0)))</f>
        <v/>
      </c>
      <c r="S23" s="19" t="str">
        <f>IF(G23="","",IF(SUM(G$11:G23)&gt;=50,1,IF(SUM(G$11:G23)+G23&gt;=50,(SUM(G$11:G23)+G23-50)/5,0)))</f>
        <v/>
      </c>
      <c r="T23" s="19" t="str">
        <f>IF(G23="","",IF(SUM(G$11:G23)&gt;=55,1,IF(SUM(G$11:G23)+G23&gt;=55,(SUM(G$11:G23)+G23-55)/5,0)))</f>
        <v/>
      </c>
    </row>
    <row r="24" spans="1:20" x14ac:dyDescent="0.25">
      <c r="A24" s="14">
        <v>14</v>
      </c>
      <c r="B24" s="6"/>
      <c r="C24" s="6"/>
      <c r="D24" s="22"/>
      <c r="E24" s="22"/>
      <c r="F24" s="22"/>
      <c r="G24" s="18" t="str">
        <f t="shared" si="0"/>
        <v/>
      </c>
      <c r="H24" s="22"/>
      <c r="I24" s="22"/>
      <c r="J24" s="19" t="str">
        <f>IF(G24="","",IF(SUM(G$11:G24)&gt;=5,1,IF(SUM(G$11:G24)+G24&gt;=5,(SUM(G$11:G24)+G24-5)/5,0)))</f>
        <v/>
      </c>
      <c r="K24" s="19" t="str">
        <f>IF(G24="","",IF(SUM(G$11:G24)&gt;=10,1,IF(SUM(G$11:G24)+G24&gt;=10,(SUM(G$11:G24)+G24-10)/5,0)))</f>
        <v/>
      </c>
      <c r="L24" s="19" t="str">
        <f>IF(G24="","",IF(SUM(G$11:G24)&gt;=15,1,IF(SUM(G$11:G24)+G24&gt;=15,(SUM(G$11:G24)+G24-15)/5,0)))</f>
        <v/>
      </c>
      <c r="M24" s="19" t="str">
        <f>IF(G24="","",IF(SUM(G$11:G24)&gt;=20,1,IF(SUM(G$11:G24)+G24&gt;=20,(SUM(G$11:G24)+G24-20)/5,0)))</f>
        <v/>
      </c>
      <c r="N24" s="19" t="str">
        <f>IF(G24="","",IF(SUM(G$11:G24)&gt;=25,1,IF(SUM(G$11:G24)+G24&gt;=25,(SUM(G$11:G24)+G24-25)/5,0)))</f>
        <v/>
      </c>
      <c r="O24" s="19" t="str">
        <f>IF(G24="","",IF(SUM(G$11:G24)&gt;=30,1,IF(SUM(G$11:G24)+G24&gt;=30,(SUM(G$11:G24)+G24-30)/5,0)))</f>
        <v/>
      </c>
      <c r="P24" s="19" t="str">
        <f>IF(G24="","",IF(SUM(G$11:G24)&gt;=35,1,IF(SUM(G$11:G24)+G24&gt;=35,(SUM(G$11:G24)+G24-35)/5,0)))</f>
        <v/>
      </c>
      <c r="Q24" s="19" t="str">
        <f>IF(G24="","",IF(SUM(G$11:G24)&gt;=40,1,IF(SUM(G$11:G24)+G24&gt;=40,(SUM(G$11:G24)+G24-40)/5,0)))</f>
        <v/>
      </c>
      <c r="R24" s="19" t="str">
        <f>IF(G24="","",IF(SUM(G$11:G24)&gt;=45,1,IF(SUM(G$11:G24)+G24&gt;=45,(SUM(G$11:G24)+G24-45)/5,0)))</f>
        <v/>
      </c>
      <c r="S24" s="19" t="str">
        <f>IF(G24="","",IF(SUM(G$11:G24)&gt;=50,1,IF(SUM(G$11:G24)+G24&gt;=50,(SUM(G$11:G24)+G24-50)/5,0)))</f>
        <v/>
      </c>
      <c r="T24" s="19" t="str">
        <f>IF(G24="","",IF(SUM(G$11:G24)&gt;=55,1,IF(SUM(G$11:G24)+G24&gt;=55,(SUM(G$11:G24)+G24-55)/5,0)))</f>
        <v/>
      </c>
    </row>
    <row r="25" spans="1:20" x14ac:dyDescent="0.25">
      <c r="A25" s="14">
        <v>15</v>
      </c>
      <c r="B25" s="6"/>
      <c r="C25" s="6"/>
      <c r="D25" s="22"/>
      <c r="E25" s="22"/>
      <c r="F25" s="22"/>
      <c r="G25" s="18" t="str">
        <f t="shared" si="0"/>
        <v/>
      </c>
      <c r="H25" s="22"/>
      <c r="I25" s="22"/>
      <c r="J25" s="19" t="str">
        <f>IF(G25="","",IF(SUM(G$11:G25)&gt;=5,1,IF(SUM(G$11:G25)+G25&gt;=5,(SUM(G$11:G25)+G25-5)/5,0)))</f>
        <v/>
      </c>
      <c r="K25" s="19" t="str">
        <f>IF(G25="","",IF(SUM(G$11:G25)&gt;=10,1,IF(SUM(G$11:G25)+G25&gt;=10,(SUM(G$11:G25)+G25-10)/5,0)))</f>
        <v/>
      </c>
      <c r="L25" s="19" t="str">
        <f>IF(G25="","",IF(SUM(G$11:G25)&gt;=15,1,IF(SUM(G$11:G25)+G25&gt;=15,(SUM(G$11:G25)+G25-15)/5,0)))</f>
        <v/>
      </c>
      <c r="M25" s="19" t="str">
        <f>IF(G25="","",IF(SUM(G$11:G25)&gt;=20,1,IF(SUM(G$11:G25)+G25&gt;=20,(SUM(G$11:G25)+G25-20)/5,0)))</f>
        <v/>
      </c>
      <c r="N25" s="19" t="str">
        <f>IF(G25="","",IF(SUM(G$11:G25)&gt;=25,1,IF(SUM(G$11:G25)+G25&gt;=25,(SUM(G$11:G25)+G25-25)/5,0)))</f>
        <v/>
      </c>
      <c r="O25" s="19" t="str">
        <f>IF(G25="","",IF(SUM(G$11:G25)&gt;=30,1,IF(SUM(G$11:G25)+G25&gt;=30,(SUM(G$11:G25)+G25-30)/5,0)))</f>
        <v/>
      </c>
      <c r="P25" s="19" t="str">
        <f>IF(G25="","",IF(SUM(G$11:G25)&gt;=35,1,IF(SUM(G$11:G25)+G25&gt;=35,(SUM(G$11:G25)+G25-35)/5,0)))</f>
        <v/>
      </c>
      <c r="Q25" s="19" t="str">
        <f>IF(G25="","",IF(SUM(G$11:G25)&gt;=40,1,IF(SUM(G$11:G25)+G25&gt;=40,(SUM(G$11:G25)+G25-40)/5,0)))</f>
        <v/>
      </c>
      <c r="R25" s="19" t="str">
        <f>IF(G25="","",IF(SUM(G$11:G25)&gt;=45,1,IF(SUM(G$11:G25)+G25&gt;=45,(SUM(G$11:G25)+G25-45)/5,0)))</f>
        <v/>
      </c>
      <c r="S25" s="19" t="str">
        <f>IF(G25="","",IF(SUM(G$11:G25)&gt;=50,1,IF(SUM(G$11:G25)+G25&gt;=50,(SUM(G$11:G25)+G25-50)/5,0)))</f>
        <v/>
      </c>
      <c r="T25" s="19" t="str">
        <f>IF(G25="","",IF(SUM(G$11:G25)&gt;=55,1,IF(SUM(G$11:G25)+G25&gt;=55,(SUM(G$11:G25)+G25-55)/5,0)))</f>
        <v/>
      </c>
    </row>
    <row r="26" spans="1:20" x14ac:dyDescent="0.25">
      <c r="A26" s="14">
        <v>16</v>
      </c>
      <c r="B26" s="6"/>
      <c r="C26" s="6"/>
      <c r="D26" s="22"/>
      <c r="E26" s="22"/>
      <c r="F26" s="22"/>
      <c r="G26" s="18" t="str">
        <f t="shared" si="0"/>
        <v/>
      </c>
      <c r="H26" s="22"/>
      <c r="I26" s="22"/>
      <c r="J26" s="19" t="str">
        <f>IF(G26="","",IF(SUM(G$11:G26)&gt;=5,1,IF(SUM(G$11:G26)+G26&gt;=5,(SUM(G$11:G26)+G26-5)/5,0)))</f>
        <v/>
      </c>
      <c r="K26" s="19" t="str">
        <f>IF(G26="","",IF(SUM(G$11:G26)&gt;=10,1,IF(SUM(G$11:G26)+G26&gt;=10,(SUM(G$11:G26)+G26-10)/5,0)))</f>
        <v/>
      </c>
      <c r="L26" s="19" t="str">
        <f>IF(G26="","",IF(SUM(G$11:G26)&gt;=15,1,IF(SUM(G$11:G26)+G26&gt;=15,(SUM(G$11:G26)+G26-15)/5,0)))</f>
        <v/>
      </c>
      <c r="M26" s="19" t="str">
        <f>IF(G26="","",IF(SUM(G$11:G26)&gt;=20,1,IF(SUM(G$11:G26)+G26&gt;=20,(SUM(G$11:G26)+G26-20)/5,0)))</f>
        <v/>
      </c>
      <c r="N26" s="19" t="str">
        <f>IF(G26="","",IF(SUM(G$11:G26)&gt;=25,1,IF(SUM(G$11:G26)+G26&gt;=25,(SUM(G$11:G26)+G26-25)/5,0)))</f>
        <v/>
      </c>
      <c r="O26" s="19" t="str">
        <f>IF(G26="","",IF(SUM(G$11:G26)&gt;=30,1,IF(SUM(G$11:G26)+G26&gt;=30,(SUM(G$11:G26)+G26-30)/5,0)))</f>
        <v/>
      </c>
      <c r="P26" s="19" t="str">
        <f>IF(G26="","",IF(SUM(G$11:G26)&gt;=35,1,IF(SUM(G$11:G26)+G26&gt;=35,(SUM(G$11:G26)+G26-35)/5,0)))</f>
        <v/>
      </c>
      <c r="Q26" s="19" t="str">
        <f>IF(G26="","",IF(SUM(G$11:G26)&gt;=40,1,IF(SUM(G$11:G26)+G26&gt;=40,(SUM(G$11:G26)+G26-40)/5,0)))</f>
        <v/>
      </c>
      <c r="R26" s="19" t="str">
        <f>IF(G26="","",IF(SUM(G$11:G26)&gt;=45,1,IF(SUM(G$11:G26)+G26&gt;=45,(SUM(G$11:G26)+G26-45)/5,0)))</f>
        <v/>
      </c>
      <c r="S26" s="19" t="str">
        <f>IF(G26="","",IF(SUM(G$11:G26)&gt;=50,1,IF(SUM(G$11:G26)+G26&gt;=50,(SUM(G$11:G26)+G26-50)/5,0)))</f>
        <v/>
      </c>
      <c r="T26" s="19" t="str">
        <f>IF(G26="","",IF(SUM(G$11:G26)&gt;=55,1,IF(SUM(G$11:G26)+G26&gt;=55,(SUM(G$11:G26)+G26-55)/5,0)))</f>
        <v/>
      </c>
    </row>
    <row r="27" spans="1:20" x14ac:dyDescent="0.25">
      <c r="A27" s="14">
        <v>17</v>
      </c>
      <c r="B27" s="6"/>
      <c r="C27" s="6"/>
      <c r="D27" s="22"/>
      <c r="E27" s="22"/>
      <c r="F27" s="22"/>
      <c r="G27" s="18" t="str">
        <f t="shared" si="0"/>
        <v/>
      </c>
      <c r="H27" s="22"/>
      <c r="I27" s="22"/>
      <c r="J27" s="19" t="str">
        <f>IF(G27="","",IF(SUM(G$11:G27)&gt;=5,1,IF(SUM(G$11:G27)+G27&gt;=5,(SUM(G$11:G27)+G27-5)/5,0)))</f>
        <v/>
      </c>
      <c r="K27" s="19" t="str">
        <f>IF(G27="","",IF(SUM(G$11:G27)&gt;=10,1,IF(SUM(G$11:G27)+G27&gt;=10,(SUM(G$11:G27)+G27-10)/5,0)))</f>
        <v/>
      </c>
      <c r="L27" s="19" t="str">
        <f>IF(G27="","",IF(SUM(G$11:G27)&gt;=15,1,IF(SUM(G$11:G27)+G27&gt;=15,(SUM(G$11:G27)+G27-15)/5,0)))</f>
        <v/>
      </c>
      <c r="M27" s="19" t="str">
        <f>IF(G27="","",IF(SUM(G$11:G27)&gt;=20,1,IF(SUM(G$11:G27)+G27&gt;=20,(SUM(G$11:G27)+G27-20)/5,0)))</f>
        <v/>
      </c>
      <c r="N27" s="19" t="str">
        <f>IF(G27="","",IF(SUM(G$11:G27)&gt;=25,1,IF(SUM(G$11:G27)+G27&gt;=25,(SUM(G$11:G27)+G27-25)/5,0)))</f>
        <v/>
      </c>
      <c r="O27" s="19" t="str">
        <f>IF(G27="","",IF(SUM(G$11:G27)&gt;=30,1,IF(SUM(G$11:G27)+G27&gt;=30,(SUM(G$11:G27)+G27-30)/5,0)))</f>
        <v/>
      </c>
      <c r="P27" s="19" t="str">
        <f>IF(G27="","",IF(SUM(G$11:G27)&gt;=35,1,IF(SUM(G$11:G27)+G27&gt;=35,(SUM(G$11:G27)+G27-35)/5,0)))</f>
        <v/>
      </c>
      <c r="Q27" s="19" t="str">
        <f>IF(G27="","",IF(SUM(G$11:G27)&gt;=40,1,IF(SUM(G$11:G27)+G27&gt;=40,(SUM(G$11:G27)+G27-40)/5,0)))</f>
        <v/>
      </c>
      <c r="R27" s="19" t="str">
        <f>IF(G27="","",IF(SUM(G$11:G27)&gt;=45,1,IF(SUM(G$11:G27)+G27&gt;=45,(SUM(G$11:G27)+G27-45)/5,0)))</f>
        <v/>
      </c>
      <c r="S27" s="19" t="str">
        <f>IF(G27="","",IF(SUM(G$11:G27)&gt;=50,1,IF(SUM(G$11:G27)+G27&gt;=50,(SUM(G$11:G27)+G27-50)/5,0)))</f>
        <v/>
      </c>
      <c r="T27" s="19" t="str">
        <f>IF(G27="","",IF(SUM(G$11:G27)&gt;=55,1,IF(SUM(G$11:G27)+G27&gt;=55,(SUM(G$11:G27)+G27-55)/5,0)))</f>
        <v/>
      </c>
    </row>
    <row r="28" spans="1:20" x14ac:dyDescent="0.25">
      <c r="A28" s="14">
        <v>18</v>
      </c>
      <c r="B28" s="6"/>
      <c r="C28" s="6"/>
      <c r="D28" s="22"/>
      <c r="E28" s="22"/>
      <c r="F28" s="22"/>
      <c r="G28" s="18" t="str">
        <f t="shared" si="0"/>
        <v/>
      </c>
      <c r="H28" s="22"/>
      <c r="I28" s="22"/>
      <c r="J28" s="19" t="str">
        <f>IF(G28="","",IF(SUM(G$11:G28)&gt;=5,1,IF(SUM(G$11:G28)+G28&gt;=5,(SUM(G$11:G28)+G28-5)/5,0)))</f>
        <v/>
      </c>
      <c r="K28" s="19" t="str">
        <f>IF(G28="","",IF(SUM(G$11:G28)&gt;=10,1,IF(SUM(G$11:G28)+G28&gt;=10,(SUM(G$11:G28)+G28-10)/5,0)))</f>
        <v/>
      </c>
      <c r="L28" s="19" t="str">
        <f>IF(G28="","",IF(SUM(G$11:G28)&gt;=15,1,IF(SUM(G$11:G28)+G28&gt;=15,(SUM(G$11:G28)+G28-15)/5,0)))</f>
        <v/>
      </c>
      <c r="M28" s="19" t="str">
        <f>IF(G28="","",IF(SUM(G$11:G28)&gt;=20,1,IF(SUM(G$11:G28)+G28&gt;=20,(SUM(G$11:G28)+G28-20)/5,0)))</f>
        <v/>
      </c>
      <c r="N28" s="19" t="str">
        <f>IF(G28="","",IF(SUM(G$11:G28)&gt;=25,1,IF(SUM(G$11:G28)+G28&gt;=25,(SUM(G$11:G28)+G28-25)/5,0)))</f>
        <v/>
      </c>
      <c r="O28" s="19" t="str">
        <f>IF(G28="","",IF(SUM(G$11:G28)&gt;=30,1,IF(SUM(G$11:G28)+G28&gt;=30,(SUM(G$11:G28)+G28-30)/5,0)))</f>
        <v/>
      </c>
      <c r="P28" s="19" t="str">
        <f>IF(G28="","",IF(SUM(G$11:G28)&gt;=35,1,IF(SUM(G$11:G28)+G28&gt;=35,(SUM(G$11:G28)+G28-35)/5,0)))</f>
        <v/>
      </c>
      <c r="Q28" s="19" t="str">
        <f>IF(G28="","",IF(SUM(G$11:G28)&gt;=40,1,IF(SUM(G$11:G28)+G28&gt;=40,(SUM(G$11:G28)+G28-40)/5,0)))</f>
        <v/>
      </c>
      <c r="R28" s="19" t="str">
        <f>IF(G28="","",IF(SUM(G$11:G28)&gt;=45,1,IF(SUM(G$11:G28)+G28&gt;=45,(SUM(G$11:G28)+G28-45)/5,0)))</f>
        <v/>
      </c>
      <c r="S28" s="19" t="str">
        <f>IF(G28="","",IF(SUM(G$11:G28)&gt;=50,1,IF(SUM(G$11:G28)+G28&gt;=50,(SUM(G$11:G28)+G28-50)/5,0)))</f>
        <v/>
      </c>
      <c r="T28" s="19" t="str">
        <f>IF(G28="","",IF(SUM(G$11:G28)&gt;=55,1,IF(SUM(G$11:G28)+G28&gt;=55,(SUM(G$11:G28)+G28-55)/5,0)))</f>
        <v/>
      </c>
    </row>
    <row r="29" spans="1:20" x14ac:dyDescent="0.25">
      <c r="A29" s="14">
        <v>19</v>
      </c>
      <c r="B29" s="6"/>
      <c r="C29" s="6"/>
      <c r="D29" s="22"/>
      <c r="E29" s="22"/>
      <c r="F29" s="22"/>
      <c r="G29" s="18" t="str">
        <f t="shared" si="0"/>
        <v/>
      </c>
      <c r="H29" s="22"/>
      <c r="I29" s="22"/>
      <c r="J29" s="19" t="str">
        <f>IF(G29="","",IF(SUM(G$11:G29)&gt;=5,1,IF(SUM(G$11:G29)+G29&gt;=5,(SUM(G$11:G29)+G29-5)/5,0)))</f>
        <v/>
      </c>
      <c r="K29" s="19" t="str">
        <f>IF(G29="","",IF(SUM(G$11:G29)&gt;=10,1,IF(SUM(G$11:G29)+G29&gt;=10,(SUM(G$11:G29)+G29-10)/5,0)))</f>
        <v/>
      </c>
      <c r="L29" s="19" t="str">
        <f>IF(G29="","",IF(SUM(G$11:G29)&gt;=15,1,IF(SUM(G$11:G29)+G29&gt;=15,(SUM(G$11:G29)+G29-15)/5,0)))</f>
        <v/>
      </c>
      <c r="M29" s="19" t="str">
        <f>IF(G29="","",IF(SUM(G$11:G29)&gt;=20,1,IF(SUM(G$11:G29)+G29&gt;=20,(SUM(G$11:G29)+G29-20)/5,0)))</f>
        <v/>
      </c>
      <c r="N29" s="19" t="str">
        <f>IF(G29="","",IF(SUM(G$11:G29)&gt;=25,1,IF(SUM(G$11:G29)+G29&gt;=25,(SUM(G$11:G29)+G29-25)/5,0)))</f>
        <v/>
      </c>
      <c r="O29" s="19" t="str">
        <f>IF(G29="","",IF(SUM(G$11:G29)&gt;=30,1,IF(SUM(G$11:G29)+G29&gt;=30,(SUM(G$11:G29)+G29-30)/5,0)))</f>
        <v/>
      </c>
      <c r="P29" s="19" t="str">
        <f>IF(G29="","",IF(SUM(G$11:G29)&gt;=35,1,IF(SUM(G$11:G29)+G29&gt;=35,(SUM(G$11:G29)+G29-35)/5,0)))</f>
        <v/>
      </c>
      <c r="Q29" s="19" t="str">
        <f>IF(G29="","",IF(SUM(G$11:G29)&gt;=40,1,IF(SUM(G$11:G29)+G29&gt;=40,(SUM(G$11:G29)+G29-40)/5,0)))</f>
        <v/>
      </c>
      <c r="R29" s="19" t="str">
        <f>IF(G29="","",IF(SUM(G$11:G29)&gt;=45,1,IF(SUM(G$11:G29)+G29&gt;=45,(SUM(G$11:G29)+G29-45)/5,0)))</f>
        <v/>
      </c>
      <c r="S29" s="19" t="str">
        <f>IF(G29="","",IF(SUM(G$11:G29)&gt;=50,1,IF(SUM(G$11:G29)+G29&gt;=50,(SUM(G$11:G29)+G29-50)/5,0)))</f>
        <v/>
      </c>
      <c r="T29" s="19" t="str">
        <f>IF(G29="","",IF(SUM(G$11:G29)&gt;=55,1,IF(SUM(G$11:G29)+G29&gt;=55,(SUM(G$11:G29)+G29-55)/5,0)))</f>
        <v/>
      </c>
    </row>
    <row r="30" spans="1:20" x14ac:dyDescent="0.25">
      <c r="A30" s="14">
        <v>20</v>
      </c>
      <c r="B30" s="6"/>
      <c r="C30" s="6"/>
      <c r="D30" s="22"/>
      <c r="E30" s="22"/>
      <c r="F30" s="22"/>
      <c r="G30" s="18" t="str">
        <f t="shared" si="0"/>
        <v/>
      </c>
      <c r="H30" s="22"/>
      <c r="I30" s="22"/>
      <c r="J30" s="19" t="str">
        <f>IF(G30="","",IF(SUM(G$11:G30)&gt;=5,1,IF(SUM(G$11:G30)+G30&gt;=5,(SUM(G$11:G30)+G30-5)/5,0)))</f>
        <v/>
      </c>
      <c r="K30" s="19" t="str">
        <f>IF(G30="","",IF(SUM(G$11:G30)&gt;=10,1,IF(SUM(G$11:G30)+G30&gt;=10,(SUM(G$11:G30)+G30-10)/5,0)))</f>
        <v/>
      </c>
      <c r="L30" s="19" t="str">
        <f>IF(G30="","",IF(SUM(G$11:G30)&gt;=15,1,IF(SUM(G$11:G30)+G30&gt;=15,(SUM(G$11:G30)+G30-15)/5,0)))</f>
        <v/>
      </c>
      <c r="M30" s="19" t="str">
        <f>IF(G30="","",IF(SUM(G$11:G30)&gt;=20,1,IF(SUM(G$11:G30)+G30&gt;=20,(SUM(G$11:G30)+G30-20)/5,0)))</f>
        <v/>
      </c>
      <c r="N30" s="19" t="str">
        <f>IF(G30="","",IF(SUM(G$11:G30)&gt;=25,1,IF(SUM(G$11:G30)+G30&gt;=25,(SUM(G$11:G30)+G30-25)/5,0)))</f>
        <v/>
      </c>
      <c r="O30" s="19" t="str">
        <f>IF(G30="","",IF(SUM(G$11:G30)&gt;=30,1,IF(SUM(G$11:G30)+G30&gt;=30,(SUM(G$11:G30)+G30-30)/5,0)))</f>
        <v/>
      </c>
      <c r="P30" s="19" t="str">
        <f>IF(G30="","",IF(SUM(G$11:G30)&gt;=35,1,IF(SUM(G$11:G30)+G30&gt;=35,(SUM(G$11:G30)+G30-35)/5,0)))</f>
        <v/>
      </c>
      <c r="Q30" s="19" t="str">
        <f>IF(G30="","",IF(SUM(G$11:G30)&gt;=40,1,IF(SUM(G$11:G30)+G30&gt;=40,(SUM(G$11:G30)+G30-40)/5,0)))</f>
        <v/>
      </c>
      <c r="R30" s="19" t="str">
        <f>IF(G30="","",IF(SUM(G$11:G30)&gt;=45,1,IF(SUM(G$11:G30)+G30&gt;=45,(SUM(G$11:G30)+G30-45)/5,0)))</f>
        <v/>
      </c>
      <c r="S30" s="19" t="str">
        <f>IF(G30="","",IF(SUM(G$11:G30)&gt;=50,1,IF(SUM(G$11:G30)+G30&gt;=50,(SUM(G$11:G30)+G30-50)/5,0)))</f>
        <v/>
      </c>
      <c r="T30" s="19" t="str">
        <f>IF(G30="","",IF(SUM(G$11:G30)&gt;=55,1,IF(SUM(G$11:G30)+G30&gt;=55,(SUM(G$11:G30)+G30-55)/5,0)))</f>
        <v/>
      </c>
    </row>
    <row r="31" spans="1:20" x14ac:dyDescent="0.25">
      <c r="A31" s="14">
        <v>21</v>
      </c>
      <c r="B31" s="6"/>
      <c r="C31" s="6"/>
      <c r="D31" s="22"/>
      <c r="E31" s="22"/>
      <c r="F31" s="22"/>
      <c r="G31" s="18" t="str">
        <f t="shared" si="0"/>
        <v/>
      </c>
      <c r="H31" s="22"/>
      <c r="I31" s="22"/>
      <c r="J31" s="19" t="str">
        <f>IF(G31="","",IF(SUM(G$11:G31)&gt;=5,1,IF(SUM(G$11:G31)+G31&gt;=5,(SUM(G$11:G31)+G31-5)/5,0)))</f>
        <v/>
      </c>
      <c r="K31" s="19" t="str">
        <f>IF(G31="","",IF(SUM(G$11:G31)&gt;=10,1,IF(SUM(G$11:G31)+G31&gt;=10,(SUM(G$11:G31)+G31-10)/5,0)))</f>
        <v/>
      </c>
      <c r="L31" s="19" t="str">
        <f>IF(G31="","",IF(SUM(G$11:G31)&gt;=15,1,IF(SUM(G$11:G31)+G31&gt;=15,(SUM(G$11:G31)+G31-15)/5,0)))</f>
        <v/>
      </c>
      <c r="M31" s="19" t="str">
        <f>IF(G31="","",IF(SUM(G$11:G31)&gt;=20,1,IF(SUM(G$11:G31)+G31&gt;=20,(SUM(G$11:G31)+G31-20)/5,0)))</f>
        <v/>
      </c>
      <c r="N31" s="19" t="str">
        <f>IF(G31="","",IF(SUM(G$11:G31)&gt;=25,1,IF(SUM(G$11:G31)+G31&gt;=25,(SUM(G$11:G31)+G31-25)/5,0)))</f>
        <v/>
      </c>
      <c r="O31" s="19" t="str">
        <f>IF(G31="","",IF(SUM(G$11:G31)&gt;=30,1,IF(SUM(G$11:G31)+G31&gt;=30,(SUM(G$11:G31)+G31-30)/5,0)))</f>
        <v/>
      </c>
      <c r="P31" s="19" t="str">
        <f>IF(G31="","",IF(SUM(G$11:G31)&gt;=35,1,IF(SUM(G$11:G31)+G31&gt;=35,(SUM(G$11:G31)+G31-35)/5,0)))</f>
        <v/>
      </c>
      <c r="Q31" s="19" t="str">
        <f>IF(G31="","",IF(SUM(G$11:G31)&gt;=40,1,IF(SUM(G$11:G31)+G31&gt;=40,(SUM(G$11:G31)+G31-40)/5,0)))</f>
        <v/>
      </c>
      <c r="R31" s="19" t="str">
        <f>IF(G31="","",IF(SUM(G$11:G31)&gt;=45,1,IF(SUM(G$11:G31)+G31&gt;=45,(SUM(G$11:G31)+G31-45)/5,0)))</f>
        <v/>
      </c>
      <c r="S31" s="19" t="str">
        <f>IF(G31="","",IF(SUM(G$11:G31)&gt;=50,1,IF(SUM(G$11:G31)+G31&gt;=50,(SUM(G$11:G31)+G31-50)/5,0)))</f>
        <v/>
      </c>
      <c r="T31" s="19" t="str">
        <f>IF(G31="","",IF(SUM(G$11:G31)&gt;=55,1,IF(SUM(G$11:G31)+G31&gt;=55,(SUM(G$11:G31)+G31-55)/5,0)))</f>
        <v/>
      </c>
    </row>
    <row r="32" spans="1:20" x14ac:dyDescent="0.25">
      <c r="A32" s="14">
        <v>22</v>
      </c>
      <c r="B32" s="6"/>
      <c r="C32" s="6"/>
      <c r="D32" s="22"/>
      <c r="E32" s="22"/>
      <c r="F32" s="22"/>
      <c r="G32" s="18" t="str">
        <f t="shared" si="0"/>
        <v/>
      </c>
      <c r="H32" s="22"/>
      <c r="I32" s="22"/>
      <c r="J32" s="19" t="str">
        <f>IF(G32="","",IF(SUM(G$11:G32)&gt;=5,1,IF(SUM(G$11:G32)+G32&gt;=5,(SUM(G$11:G32)+G32-5)/5,0)))</f>
        <v/>
      </c>
      <c r="K32" s="19" t="str">
        <f>IF(G32="","",IF(SUM(G$11:G32)&gt;=10,1,IF(SUM(G$11:G32)+G32&gt;=10,(SUM(G$11:G32)+G32-10)/5,0)))</f>
        <v/>
      </c>
      <c r="L32" s="19" t="str">
        <f>IF(G32="","",IF(SUM(G$11:G32)&gt;=15,1,IF(SUM(G$11:G32)+G32&gt;=15,(SUM(G$11:G32)+G32-15)/5,0)))</f>
        <v/>
      </c>
      <c r="M32" s="19" t="str">
        <f>IF(G32="","",IF(SUM(G$11:G32)&gt;=20,1,IF(SUM(G$11:G32)+G32&gt;=20,(SUM(G$11:G32)+G32-20)/5,0)))</f>
        <v/>
      </c>
      <c r="N32" s="19" t="str">
        <f>IF(G32="","",IF(SUM(G$11:G32)&gt;=25,1,IF(SUM(G$11:G32)+G32&gt;=25,(SUM(G$11:G32)+G32-25)/5,0)))</f>
        <v/>
      </c>
      <c r="O32" s="19" t="str">
        <f>IF(G32="","",IF(SUM(G$11:G32)&gt;=30,1,IF(SUM(G$11:G32)+G32&gt;=30,(SUM(G$11:G32)+G32-30)/5,0)))</f>
        <v/>
      </c>
      <c r="P32" s="19" t="str">
        <f>IF(G32="","",IF(SUM(G$11:G32)&gt;=35,1,IF(SUM(G$11:G32)+G32&gt;=35,(SUM(G$11:G32)+G32-35)/5,0)))</f>
        <v/>
      </c>
      <c r="Q32" s="19" t="str">
        <f>IF(G32="","",IF(SUM(G$11:G32)&gt;=40,1,IF(SUM(G$11:G32)+G32&gt;=40,(SUM(G$11:G32)+G32-40)/5,0)))</f>
        <v/>
      </c>
      <c r="R32" s="19" t="str">
        <f>IF(G32="","",IF(SUM(G$11:G32)&gt;=45,1,IF(SUM(G$11:G32)+G32&gt;=45,(SUM(G$11:G32)+G32-45)/5,0)))</f>
        <v/>
      </c>
      <c r="S32" s="19" t="str">
        <f>IF(G32="","",IF(SUM(G$11:G32)&gt;=50,1,IF(SUM(G$11:G32)+G32&gt;=50,(SUM(G$11:G32)+G32-50)/5,0)))</f>
        <v/>
      </c>
      <c r="T32" s="19" t="str">
        <f>IF(G32="","",IF(SUM(G$11:G32)&gt;=55,1,IF(SUM(G$11:G32)+G32&gt;=55,(SUM(G$11:G32)+G32-55)/5,0)))</f>
        <v/>
      </c>
    </row>
    <row r="33" spans="1:20" x14ac:dyDescent="0.25">
      <c r="A33" s="92" t="s">
        <v>119</v>
      </c>
      <c r="B33" s="93"/>
      <c r="C33" s="93"/>
      <c r="D33" s="24">
        <f>SUM(D11:D32)</f>
        <v>16</v>
      </c>
      <c r="E33" s="24">
        <f>SUM(E11:E32)</f>
        <v>5</v>
      </c>
      <c r="F33" s="24">
        <f>SUM(F11:F32)</f>
        <v>20</v>
      </c>
      <c r="G33" s="24">
        <f>SUM(G11:G32)</f>
        <v>41</v>
      </c>
      <c r="H33" s="23"/>
      <c r="I33" s="23"/>
      <c r="J33" s="6"/>
      <c r="K33" s="6"/>
      <c r="L33" s="6"/>
      <c r="M33" s="6"/>
      <c r="N33" s="6"/>
      <c r="O33" s="6"/>
      <c r="P33" s="6"/>
      <c r="Q33" s="6"/>
      <c r="R33" s="6"/>
      <c r="S33" s="6"/>
      <c r="T33" s="6"/>
    </row>
    <row r="34" spans="1:20" x14ac:dyDescent="0.25">
      <c r="A34" s="94" t="s">
        <v>120</v>
      </c>
      <c r="B34" s="91"/>
      <c r="C34" s="91"/>
      <c r="D34" s="91"/>
      <c r="E34" s="91"/>
      <c r="F34" s="91"/>
      <c r="G34" s="91"/>
      <c r="H34" s="91"/>
      <c r="I34" s="91"/>
    </row>
    <row r="36" spans="1:20" x14ac:dyDescent="0.25">
      <c r="A36" s="25" t="s">
        <v>121</v>
      </c>
      <c r="B36" s="95" t="s">
        <v>122</v>
      </c>
      <c r="C36" s="95"/>
      <c r="D36" s="96" t="s">
        <v>123</v>
      </c>
      <c r="E36" s="96"/>
      <c r="F36" s="97" t="s">
        <v>124</v>
      </c>
      <c r="G36" s="97"/>
      <c r="H36" s="98" t="s">
        <v>125</v>
      </c>
      <c r="I36" s="98"/>
      <c r="J36" s="88" t="s">
        <v>126</v>
      </c>
      <c r="K36" s="88"/>
      <c r="L36" s="89" t="s">
        <v>127</v>
      </c>
      <c r="M36" s="89"/>
      <c r="N36" s="89"/>
      <c r="O36" s="89"/>
      <c r="P36" s="89"/>
      <c r="Q36" s="89"/>
      <c r="R36" s="89"/>
      <c r="S36" s="89"/>
      <c r="T36" s="89"/>
    </row>
    <row r="38" spans="1:20" x14ac:dyDescent="0.25">
      <c r="A38" s="90" t="s">
        <v>128</v>
      </c>
      <c r="B38" s="91"/>
      <c r="C38" s="91"/>
      <c r="D38" s="91"/>
      <c r="E38" s="91"/>
      <c r="F38" s="91"/>
      <c r="G38" s="91"/>
      <c r="H38" s="91"/>
      <c r="I38" s="91"/>
      <c r="J38" s="91"/>
      <c r="K38" s="91"/>
      <c r="L38" s="91"/>
      <c r="M38" s="91"/>
      <c r="N38" s="91"/>
      <c r="O38" s="91"/>
      <c r="P38" s="91"/>
      <c r="Q38" s="91"/>
      <c r="R38" s="91"/>
      <c r="S38" s="91"/>
      <c r="T38" s="91"/>
    </row>
  </sheetData>
  <mergeCells count="33">
    <mergeCell ref="A4:B4"/>
    <mergeCell ref="C4:E4"/>
    <mergeCell ref="F4:G4"/>
    <mergeCell ref="H4:T4"/>
    <mergeCell ref="A1:T1"/>
    <mergeCell ref="A3:B3"/>
    <mergeCell ref="C3:E3"/>
    <mergeCell ref="F3:G3"/>
    <mergeCell ref="H3:T3"/>
    <mergeCell ref="A10:C10"/>
    <mergeCell ref="J10:T10"/>
    <mergeCell ref="A5:B5"/>
    <mergeCell ref="C5:E5"/>
    <mergeCell ref="F5:G5"/>
    <mergeCell ref="H5:T5"/>
    <mergeCell ref="A6:B6"/>
    <mergeCell ref="C6:E6"/>
    <mergeCell ref="F6:G6"/>
    <mergeCell ref="H6:T6"/>
    <mergeCell ref="A8:B8"/>
    <mergeCell ref="D8:E8"/>
    <mergeCell ref="G8:H8"/>
    <mergeCell ref="J8:K8"/>
    <mergeCell ref="L8:T8"/>
    <mergeCell ref="J36:K36"/>
    <mergeCell ref="L36:T36"/>
    <mergeCell ref="A38:T38"/>
    <mergeCell ref="A33:C33"/>
    <mergeCell ref="A34:I34"/>
    <mergeCell ref="B36:C36"/>
    <mergeCell ref="D36:E36"/>
    <mergeCell ref="F36:G36"/>
    <mergeCell ref="H36:I36"/>
  </mergeCells>
  <conditionalFormatting sqref="J11:T32">
    <cfRule type="cellIs" dxfId="8" priority="1" operator="greater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D9A8-5A32-41D1-8486-6CD2D5DD5838}">
  <sheetPr>
    <tabColor rgb="FF2E75B6"/>
  </sheetPr>
  <dimension ref="A1:T69"/>
  <sheetViews>
    <sheetView workbookViewId="0">
      <selection sqref="A1:T1"/>
    </sheetView>
  </sheetViews>
  <sheetFormatPr defaultRowHeight="15" x14ac:dyDescent="0.25"/>
  <cols>
    <col min="1" max="1" width="7.42578125" bestFit="1" customWidth="1"/>
    <col min="2" max="3" width="7.5703125" customWidth="1"/>
    <col min="4" max="4" width="4" bestFit="1" customWidth="1"/>
    <col min="5" max="5" width="7.5703125" customWidth="1"/>
    <col min="6" max="6" width="6.7109375" bestFit="1" customWidth="1"/>
    <col min="7" max="7" width="6.85546875" bestFit="1" customWidth="1"/>
    <col min="8" max="8" width="6.28515625" bestFit="1" customWidth="1"/>
    <col min="9" max="20" width="7.5703125" customWidth="1"/>
  </cols>
  <sheetData>
    <row r="1" spans="1:20" ht="21" x14ac:dyDescent="0.35">
      <c r="A1" s="108" t="s">
        <v>129</v>
      </c>
      <c r="B1" s="108"/>
      <c r="C1" s="108"/>
      <c r="D1" s="108"/>
      <c r="E1" s="108"/>
      <c r="F1" s="108"/>
      <c r="G1" s="108"/>
      <c r="H1" s="108"/>
      <c r="I1" s="108"/>
      <c r="J1" s="108"/>
      <c r="K1" s="108"/>
      <c r="L1" s="108"/>
      <c r="M1" s="108"/>
      <c r="N1" s="108"/>
      <c r="O1" s="108"/>
      <c r="P1" s="108"/>
      <c r="Q1" s="108"/>
      <c r="R1" s="108"/>
      <c r="S1" s="108"/>
      <c r="T1" s="108"/>
    </row>
    <row r="3" spans="1:20" x14ac:dyDescent="0.25">
      <c r="A3" s="100" t="s">
        <v>92</v>
      </c>
      <c r="B3" s="100"/>
      <c r="C3" s="106"/>
      <c r="D3" s="106"/>
      <c r="E3" s="106"/>
      <c r="F3" s="100" t="s">
        <v>101</v>
      </c>
      <c r="G3" s="100"/>
      <c r="H3" s="106"/>
      <c r="I3" s="106"/>
      <c r="J3" s="106"/>
      <c r="K3" s="106"/>
      <c r="L3" s="106"/>
      <c r="M3" s="106"/>
      <c r="N3" s="106"/>
      <c r="O3" s="106"/>
      <c r="P3" s="106"/>
      <c r="Q3" s="106"/>
      <c r="R3" s="106"/>
      <c r="S3" s="106"/>
      <c r="T3" s="106"/>
    </row>
    <row r="4" spans="1:20" x14ac:dyDescent="0.25">
      <c r="A4" s="100" t="s">
        <v>94</v>
      </c>
      <c r="B4" s="100"/>
      <c r="C4" s="106"/>
      <c r="D4" s="106"/>
      <c r="E4" s="106"/>
      <c r="F4" s="100" t="s">
        <v>104</v>
      </c>
      <c r="G4" s="100"/>
      <c r="H4" s="106"/>
      <c r="I4" s="106"/>
      <c r="J4" s="106"/>
      <c r="K4" s="106"/>
      <c r="L4" s="106"/>
      <c r="M4" s="106"/>
      <c r="N4" s="106"/>
      <c r="O4" s="106"/>
      <c r="P4" s="106"/>
      <c r="Q4" s="106"/>
      <c r="R4" s="106"/>
      <c r="S4" s="106"/>
      <c r="T4" s="106"/>
    </row>
    <row r="5" spans="1:20" x14ac:dyDescent="0.25">
      <c r="A5" s="100" t="s">
        <v>130</v>
      </c>
      <c r="B5" s="100"/>
      <c r="C5" s="106"/>
      <c r="D5" s="106"/>
      <c r="E5" s="106"/>
      <c r="F5" s="100" t="s">
        <v>131</v>
      </c>
      <c r="G5" s="100"/>
      <c r="H5" s="106"/>
      <c r="I5" s="106"/>
      <c r="J5" s="106"/>
      <c r="K5" s="106"/>
      <c r="L5" s="106"/>
      <c r="M5" s="106"/>
      <c r="N5" s="106"/>
      <c r="O5" s="106"/>
      <c r="P5" s="106"/>
      <c r="Q5" s="106"/>
      <c r="R5" s="106"/>
      <c r="S5" s="106"/>
      <c r="T5" s="106"/>
    </row>
    <row r="7" spans="1:20" x14ac:dyDescent="0.25">
      <c r="A7" s="112" t="s">
        <v>132</v>
      </c>
      <c r="B7" s="91"/>
      <c r="C7" s="91"/>
      <c r="D7" s="91"/>
      <c r="E7" s="91"/>
      <c r="F7" s="91"/>
      <c r="G7" s="91"/>
      <c r="H7" s="91"/>
      <c r="I7" s="91"/>
      <c r="J7" s="91"/>
      <c r="K7" s="91"/>
      <c r="L7" s="91"/>
      <c r="M7" s="91"/>
      <c r="N7" s="91"/>
      <c r="O7" s="91"/>
      <c r="P7" s="91"/>
      <c r="Q7" s="91"/>
      <c r="R7" s="91"/>
      <c r="S7" s="91"/>
      <c r="T7" s="91"/>
    </row>
    <row r="8" spans="1:20" x14ac:dyDescent="0.25">
      <c r="A8" s="26"/>
      <c r="B8" s="27"/>
      <c r="C8" s="27"/>
      <c r="D8" s="27"/>
      <c r="E8" s="27"/>
      <c r="F8" s="27"/>
      <c r="G8" s="27"/>
      <c r="H8" s="27"/>
      <c r="I8" s="27"/>
      <c r="J8" s="27"/>
      <c r="K8" s="27"/>
      <c r="L8" s="27"/>
      <c r="M8" s="27"/>
      <c r="N8" s="27"/>
      <c r="O8" s="27"/>
      <c r="P8" s="27"/>
      <c r="Q8" s="27"/>
      <c r="R8" s="27"/>
      <c r="S8" s="27"/>
      <c r="T8" s="28"/>
    </row>
    <row r="9" spans="1:20" x14ac:dyDescent="0.25">
      <c r="A9" s="29"/>
      <c r="B9" s="30"/>
      <c r="C9" s="30"/>
      <c r="D9" s="30"/>
      <c r="E9" s="30"/>
      <c r="F9" s="30"/>
      <c r="G9" s="30"/>
      <c r="H9" s="30"/>
      <c r="I9" s="30"/>
      <c r="J9" s="30"/>
      <c r="K9" s="30"/>
      <c r="L9" s="30"/>
      <c r="M9" s="30"/>
      <c r="N9" s="30"/>
      <c r="O9" s="30"/>
      <c r="P9" s="30"/>
      <c r="Q9" s="30"/>
      <c r="R9" s="30"/>
      <c r="S9" s="30"/>
      <c r="T9" s="31"/>
    </row>
    <row r="10" spans="1:20" x14ac:dyDescent="0.25">
      <c r="A10" s="29"/>
      <c r="B10" s="30"/>
      <c r="C10" s="30"/>
      <c r="D10" s="30"/>
      <c r="E10" s="30"/>
      <c r="F10" s="30"/>
      <c r="G10" s="30"/>
      <c r="H10" s="30"/>
      <c r="I10" s="30"/>
      <c r="J10" s="30"/>
      <c r="K10" s="30"/>
      <c r="L10" s="30"/>
      <c r="M10" s="30"/>
      <c r="N10" s="30"/>
      <c r="O10" s="30"/>
      <c r="P10" s="30"/>
      <c r="Q10" s="30"/>
      <c r="R10" s="30"/>
      <c r="S10" s="30"/>
      <c r="T10" s="31"/>
    </row>
    <row r="11" spans="1:20" x14ac:dyDescent="0.25">
      <c r="A11" s="29"/>
      <c r="B11" s="30"/>
      <c r="C11" s="30"/>
      <c r="D11" s="30"/>
      <c r="E11" s="30"/>
      <c r="F11" s="30"/>
      <c r="G11" s="30"/>
      <c r="H11" s="30"/>
      <c r="I11" s="30"/>
      <c r="J11" s="30"/>
      <c r="K11" s="30"/>
      <c r="L11" s="30"/>
      <c r="M11" s="30"/>
      <c r="N11" s="30"/>
      <c r="O11" s="30"/>
      <c r="P11" s="30"/>
      <c r="Q11" s="30"/>
      <c r="R11" s="30"/>
      <c r="S11" s="30"/>
      <c r="T11" s="31"/>
    </row>
    <row r="12" spans="1:20" x14ac:dyDescent="0.25">
      <c r="A12" s="29"/>
      <c r="B12" s="30"/>
      <c r="C12" s="30"/>
      <c r="D12" s="30"/>
      <c r="E12" s="30"/>
      <c r="F12" s="30"/>
      <c r="G12" s="30"/>
      <c r="H12" s="30"/>
      <c r="I12" s="30"/>
      <c r="J12" s="30"/>
      <c r="K12" s="30"/>
      <c r="L12" s="30"/>
      <c r="M12" s="30"/>
      <c r="N12" s="30"/>
      <c r="O12" s="30"/>
      <c r="P12" s="30"/>
      <c r="Q12" s="30"/>
      <c r="R12" s="30"/>
      <c r="S12" s="30"/>
      <c r="T12" s="31"/>
    </row>
    <row r="13" spans="1:20" x14ac:dyDescent="0.25">
      <c r="A13" s="29"/>
      <c r="B13" s="30"/>
      <c r="C13" s="30"/>
      <c r="D13" s="30"/>
      <c r="E13" s="30"/>
      <c r="F13" s="30"/>
      <c r="G13" s="30"/>
      <c r="H13" s="30"/>
      <c r="I13" s="30"/>
      <c r="J13" s="30"/>
      <c r="K13" s="30"/>
      <c r="L13" s="30"/>
      <c r="M13" s="30"/>
      <c r="N13" s="30"/>
      <c r="O13" s="30"/>
      <c r="P13" s="30"/>
      <c r="Q13" s="30"/>
      <c r="R13" s="30"/>
      <c r="S13" s="30"/>
      <c r="T13" s="31"/>
    </row>
    <row r="14" spans="1:20" x14ac:dyDescent="0.25">
      <c r="A14" s="29"/>
      <c r="B14" s="30"/>
      <c r="C14" s="30"/>
      <c r="D14" s="30"/>
      <c r="E14" s="30"/>
      <c r="F14" s="30"/>
      <c r="G14" s="30"/>
      <c r="H14" s="30"/>
      <c r="I14" s="30"/>
      <c r="J14" s="30"/>
      <c r="K14" s="30"/>
      <c r="L14" s="30"/>
      <c r="M14" s="30"/>
      <c r="N14" s="30"/>
      <c r="O14" s="30"/>
      <c r="P14" s="30"/>
      <c r="Q14" s="30"/>
      <c r="R14" s="30"/>
      <c r="S14" s="30"/>
      <c r="T14" s="31"/>
    </row>
    <row r="15" spans="1:20" x14ac:dyDescent="0.25">
      <c r="A15" s="29"/>
      <c r="B15" s="30"/>
      <c r="C15" s="30"/>
      <c r="D15" s="30"/>
      <c r="E15" s="30"/>
      <c r="F15" s="30"/>
      <c r="G15" s="30"/>
      <c r="H15" s="30"/>
      <c r="I15" s="30"/>
      <c r="J15" s="30"/>
      <c r="K15" s="30"/>
      <c r="L15" s="30"/>
      <c r="M15" s="30"/>
      <c r="N15" s="30"/>
      <c r="O15" s="30"/>
      <c r="P15" s="30"/>
      <c r="Q15" s="30"/>
      <c r="R15" s="30"/>
      <c r="S15" s="30"/>
      <c r="T15" s="31"/>
    </row>
    <row r="16" spans="1:20" x14ac:dyDescent="0.25">
      <c r="A16" s="29"/>
      <c r="B16" s="30"/>
      <c r="C16" s="30"/>
      <c r="D16" s="30"/>
      <c r="E16" s="30"/>
      <c r="F16" s="30"/>
      <c r="G16" s="30"/>
      <c r="H16" s="30"/>
      <c r="I16" s="30"/>
      <c r="J16" s="30"/>
      <c r="K16" s="30"/>
      <c r="L16" s="30"/>
      <c r="M16" s="30"/>
      <c r="N16" s="30"/>
      <c r="O16" s="30"/>
      <c r="P16" s="30"/>
      <c r="Q16" s="30"/>
      <c r="R16" s="30"/>
      <c r="S16" s="30"/>
      <c r="T16" s="31"/>
    </row>
    <row r="17" spans="1:20" x14ac:dyDescent="0.25">
      <c r="A17" s="29"/>
      <c r="B17" s="30"/>
      <c r="C17" s="30"/>
      <c r="D17" s="30"/>
      <c r="E17" s="30"/>
      <c r="F17" s="30"/>
      <c r="G17" s="30"/>
      <c r="H17" s="30"/>
      <c r="I17" s="30"/>
      <c r="J17" s="30"/>
      <c r="K17" s="30"/>
      <c r="L17" s="30"/>
      <c r="M17" s="30"/>
      <c r="N17" s="30"/>
      <c r="O17" s="30"/>
      <c r="P17" s="30"/>
      <c r="Q17" s="30"/>
      <c r="R17" s="30"/>
      <c r="S17" s="30"/>
      <c r="T17" s="31"/>
    </row>
    <row r="18" spans="1:20" x14ac:dyDescent="0.25">
      <c r="A18" s="29"/>
      <c r="B18" s="30"/>
      <c r="C18" s="30"/>
      <c r="D18" s="30"/>
      <c r="E18" s="30"/>
      <c r="F18" s="30"/>
      <c r="G18" s="30"/>
      <c r="H18" s="30"/>
      <c r="I18" s="30"/>
      <c r="J18" s="30"/>
      <c r="K18" s="30"/>
      <c r="L18" s="30"/>
      <c r="M18" s="30"/>
      <c r="N18" s="30"/>
      <c r="O18" s="30"/>
      <c r="P18" s="30"/>
      <c r="Q18" s="30"/>
      <c r="R18" s="30"/>
      <c r="S18" s="30"/>
      <c r="T18" s="31"/>
    </row>
    <row r="19" spans="1:20" x14ac:dyDescent="0.25">
      <c r="A19" s="29"/>
      <c r="B19" s="30"/>
      <c r="C19" s="30"/>
      <c r="D19" s="30"/>
      <c r="E19" s="30"/>
      <c r="F19" s="30"/>
      <c r="G19" s="30"/>
      <c r="H19" s="30"/>
      <c r="I19" s="30"/>
      <c r="J19" s="30"/>
      <c r="K19" s="30"/>
      <c r="L19" s="30"/>
      <c r="M19" s="30"/>
      <c r="N19" s="30"/>
      <c r="O19" s="30"/>
      <c r="P19" s="30"/>
      <c r="Q19" s="30"/>
      <c r="R19" s="30"/>
      <c r="S19" s="30"/>
      <c r="T19" s="31"/>
    </row>
    <row r="20" spans="1:20" x14ac:dyDescent="0.25">
      <c r="A20" s="29"/>
      <c r="B20" s="30"/>
      <c r="C20" s="30"/>
      <c r="D20" s="30"/>
      <c r="E20" s="30"/>
      <c r="F20" s="30"/>
      <c r="G20" s="30"/>
      <c r="H20" s="30"/>
      <c r="I20" s="30"/>
      <c r="J20" s="30"/>
      <c r="K20" s="30"/>
      <c r="L20" s="30"/>
      <c r="M20" s="30"/>
      <c r="N20" s="30"/>
      <c r="O20" s="30"/>
      <c r="P20" s="30"/>
      <c r="Q20" s="30"/>
      <c r="R20" s="30"/>
      <c r="S20" s="30"/>
      <c r="T20" s="31"/>
    </row>
    <row r="21" spans="1:20" x14ac:dyDescent="0.25">
      <c r="A21" s="29"/>
      <c r="B21" s="30"/>
      <c r="C21" s="30"/>
      <c r="D21" s="30"/>
      <c r="E21" s="30"/>
      <c r="F21" s="30"/>
      <c r="G21" s="30"/>
      <c r="H21" s="30"/>
      <c r="I21" s="30"/>
      <c r="J21" s="30"/>
      <c r="K21" s="30"/>
      <c r="L21" s="30"/>
      <c r="M21" s="30"/>
      <c r="N21" s="30"/>
      <c r="O21" s="30"/>
      <c r="P21" s="30"/>
      <c r="Q21" s="30"/>
      <c r="R21" s="30"/>
      <c r="S21" s="30"/>
      <c r="T21" s="31"/>
    </row>
    <row r="22" spans="1:20" x14ac:dyDescent="0.25">
      <c r="A22" s="29"/>
      <c r="B22" s="30"/>
      <c r="C22" s="30"/>
      <c r="D22" s="30"/>
      <c r="E22" s="30"/>
      <c r="F22" s="30"/>
      <c r="G22" s="30"/>
      <c r="H22" s="30"/>
      <c r="I22" s="30"/>
      <c r="J22" s="30"/>
      <c r="K22" s="30"/>
      <c r="L22" s="30"/>
      <c r="M22" s="30"/>
      <c r="N22" s="30"/>
      <c r="O22" s="30"/>
      <c r="P22" s="30"/>
      <c r="Q22" s="30"/>
      <c r="R22" s="30"/>
      <c r="S22" s="30"/>
      <c r="T22" s="31"/>
    </row>
    <row r="23" spans="1:20" x14ac:dyDescent="0.25">
      <c r="A23" s="29"/>
      <c r="B23" s="30"/>
      <c r="C23" s="30"/>
      <c r="D23" s="30"/>
      <c r="E23" s="30"/>
      <c r="F23" s="30"/>
      <c r="G23" s="30"/>
      <c r="H23" s="30"/>
      <c r="I23" s="30"/>
      <c r="J23" s="30"/>
      <c r="K23" s="30"/>
      <c r="L23" s="30"/>
      <c r="M23" s="30"/>
      <c r="N23" s="30"/>
      <c r="O23" s="30"/>
      <c r="P23" s="30"/>
      <c r="Q23" s="30"/>
      <c r="R23" s="30"/>
      <c r="S23" s="30"/>
      <c r="T23" s="31"/>
    </row>
    <row r="24" spans="1:20" x14ac:dyDescent="0.25">
      <c r="A24" s="29"/>
      <c r="B24" s="30"/>
      <c r="C24" s="30"/>
      <c r="D24" s="30"/>
      <c r="E24" s="30"/>
      <c r="F24" s="30"/>
      <c r="G24" s="30"/>
      <c r="H24" s="30"/>
      <c r="I24" s="30"/>
      <c r="J24" s="30"/>
      <c r="K24" s="30"/>
      <c r="L24" s="30"/>
      <c r="M24" s="30"/>
      <c r="N24" s="30"/>
      <c r="O24" s="30"/>
      <c r="P24" s="30"/>
      <c r="Q24" s="30"/>
      <c r="R24" s="30"/>
      <c r="S24" s="30"/>
      <c r="T24" s="31"/>
    </row>
    <row r="25" spans="1:20" x14ac:dyDescent="0.25">
      <c r="A25" s="29"/>
      <c r="B25" s="30"/>
      <c r="C25" s="30"/>
      <c r="D25" s="30"/>
      <c r="E25" s="30"/>
      <c r="F25" s="30"/>
      <c r="G25" s="30"/>
      <c r="H25" s="30"/>
      <c r="I25" s="30"/>
      <c r="J25" s="30"/>
      <c r="K25" s="30"/>
      <c r="L25" s="30"/>
      <c r="M25" s="30"/>
      <c r="N25" s="30"/>
      <c r="O25" s="30"/>
      <c r="P25" s="30"/>
      <c r="Q25" s="30"/>
      <c r="R25" s="30"/>
      <c r="S25" s="30"/>
      <c r="T25" s="31"/>
    </row>
    <row r="26" spans="1:20" x14ac:dyDescent="0.25">
      <c r="A26" s="29"/>
      <c r="B26" s="30"/>
      <c r="C26" s="30"/>
      <c r="D26" s="30"/>
      <c r="E26" s="30"/>
      <c r="F26" s="30"/>
      <c r="G26" s="30"/>
      <c r="H26" s="30"/>
      <c r="I26" s="30"/>
      <c r="J26" s="30"/>
      <c r="K26" s="30"/>
      <c r="L26" s="30"/>
      <c r="M26" s="30"/>
      <c r="N26" s="30"/>
      <c r="O26" s="30"/>
      <c r="P26" s="30"/>
      <c r="Q26" s="30"/>
      <c r="R26" s="30"/>
      <c r="S26" s="30"/>
      <c r="T26" s="31"/>
    </row>
    <row r="27" spans="1:20" x14ac:dyDescent="0.25">
      <c r="A27" s="29"/>
      <c r="B27" s="30"/>
      <c r="C27" s="30"/>
      <c r="D27" s="30"/>
      <c r="E27" s="30"/>
      <c r="F27" s="30"/>
      <c r="G27" s="30"/>
      <c r="H27" s="30"/>
      <c r="I27" s="30"/>
      <c r="J27" s="30"/>
      <c r="K27" s="30"/>
      <c r="L27" s="30"/>
      <c r="M27" s="30"/>
      <c r="N27" s="30"/>
      <c r="O27" s="30"/>
      <c r="P27" s="30"/>
      <c r="Q27" s="30"/>
      <c r="R27" s="30"/>
      <c r="S27" s="30"/>
      <c r="T27" s="31"/>
    </row>
    <row r="28" spans="1:20" x14ac:dyDescent="0.25">
      <c r="A28" s="29"/>
      <c r="B28" s="30"/>
      <c r="C28" s="30"/>
      <c r="D28" s="30"/>
      <c r="E28" s="30"/>
      <c r="F28" s="30"/>
      <c r="G28" s="30"/>
      <c r="H28" s="30"/>
      <c r="I28" s="30"/>
      <c r="J28" s="30"/>
      <c r="K28" s="30"/>
      <c r="L28" s="30"/>
      <c r="M28" s="30"/>
      <c r="N28" s="30"/>
      <c r="O28" s="30"/>
      <c r="P28" s="30"/>
      <c r="Q28" s="30"/>
      <c r="R28" s="30"/>
      <c r="S28" s="30"/>
      <c r="T28" s="31"/>
    </row>
    <row r="29" spans="1:20" x14ac:dyDescent="0.25">
      <c r="A29" s="29"/>
      <c r="B29" s="30"/>
      <c r="C29" s="30"/>
      <c r="D29" s="30"/>
      <c r="E29" s="30"/>
      <c r="F29" s="30"/>
      <c r="G29" s="30"/>
      <c r="H29" s="30"/>
      <c r="I29" s="30"/>
      <c r="J29" s="30"/>
      <c r="K29" s="30"/>
      <c r="L29" s="30"/>
      <c r="M29" s="30"/>
      <c r="N29" s="30"/>
      <c r="O29" s="30"/>
      <c r="P29" s="30"/>
      <c r="Q29" s="30"/>
      <c r="R29" s="30"/>
      <c r="S29" s="30"/>
      <c r="T29" s="31"/>
    </row>
    <row r="30" spans="1:20" x14ac:dyDescent="0.25">
      <c r="A30" s="29"/>
      <c r="B30" s="30"/>
      <c r="C30" s="30"/>
      <c r="D30" s="30"/>
      <c r="E30" s="30"/>
      <c r="F30" s="30"/>
      <c r="G30" s="30"/>
      <c r="H30" s="30"/>
      <c r="I30" s="30"/>
      <c r="J30" s="30"/>
      <c r="K30" s="30"/>
      <c r="L30" s="30"/>
      <c r="M30" s="30"/>
      <c r="N30" s="30"/>
      <c r="O30" s="30"/>
      <c r="P30" s="30"/>
      <c r="Q30" s="30"/>
      <c r="R30" s="30"/>
      <c r="S30" s="30"/>
      <c r="T30" s="31"/>
    </row>
    <row r="31" spans="1:20" x14ac:dyDescent="0.25">
      <c r="A31" s="29"/>
      <c r="B31" s="30"/>
      <c r="C31" s="30"/>
      <c r="D31" s="30"/>
      <c r="E31" s="30"/>
      <c r="F31" s="30"/>
      <c r="G31" s="30"/>
      <c r="H31" s="30"/>
      <c r="I31" s="30"/>
      <c r="J31" s="30"/>
      <c r="K31" s="30"/>
      <c r="L31" s="30"/>
      <c r="M31" s="30"/>
      <c r="N31" s="30"/>
      <c r="O31" s="30"/>
      <c r="P31" s="30"/>
      <c r="Q31" s="30"/>
      <c r="R31" s="30"/>
      <c r="S31" s="30"/>
      <c r="T31" s="31"/>
    </row>
    <row r="32" spans="1:20" x14ac:dyDescent="0.25">
      <c r="A32" s="29"/>
      <c r="B32" s="30"/>
      <c r="C32" s="30"/>
      <c r="D32" s="30"/>
      <c r="E32" s="30"/>
      <c r="F32" s="30"/>
      <c r="G32" s="30"/>
      <c r="H32" s="30"/>
      <c r="I32" s="30"/>
      <c r="J32" s="30"/>
      <c r="K32" s="30"/>
      <c r="L32" s="30"/>
      <c r="M32" s="30"/>
      <c r="N32" s="30"/>
      <c r="O32" s="30"/>
      <c r="P32" s="30"/>
      <c r="Q32" s="30"/>
      <c r="R32" s="30"/>
      <c r="S32" s="30"/>
      <c r="T32" s="31"/>
    </row>
    <row r="33" spans="1:20" x14ac:dyDescent="0.25">
      <c r="A33" s="29"/>
      <c r="B33" s="30"/>
      <c r="C33" s="30"/>
      <c r="D33" s="30"/>
      <c r="E33" s="30"/>
      <c r="F33" s="30"/>
      <c r="G33" s="30"/>
      <c r="H33" s="30"/>
      <c r="I33" s="30"/>
      <c r="J33" s="30"/>
      <c r="K33" s="30"/>
      <c r="L33" s="30"/>
      <c r="M33" s="30"/>
      <c r="N33" s="30"/>
      <c r="O33" s="30"/>
      <c r="P33" s="30"/>
      <c r="Q33" s="30"/>
      <c r="R33" s="30"/>
      <c r="S33" s="30"/>
      <c r="T33" s="31"/>
    </row>
    <row r="34" spans="1:20" x14ac:dyDescent="0.25">
      <c r="A34" s="29"/>
      <c r="B34" s="30"/>
      <c r="C34" s="30"/>
      <c r="D34" s="30"/>
      <c r="E34" s="30"/>
      <c r="F34" s="30"/>
      <c r="G34" s="30"/>
      <c r="H34" s="30"/>
      <c r="I34" s="30"/>
      <c r="J34" s="30"/>
      <c r="K34" s="30"/>
      <c r="L34" s="30"/>
      <c r="M34" s="30"/>
      <c r="N34" s="30"/>
      <c r="O34" s="30"/>
      <c r="P34" s="30"/>
      <c r="Q34" s="30"/>
      <c r="R34" s="30"/>
      <c r="S34" s="30"/>
      <c r="T34" s="31"/>
    </row>
    <row r="35" spans="1:20" x14ac:dyDescent="0.25">
      <c r="A35" s="29"/>
      <c r="B35" s="30"/>
      <c r="C35" s="30"/>
      <c r="D35" s="30"/>
      <c r="E35" s="30"/>
      <c r="F35" s="30"/>
      <c r="G35" s="30"/>
      <c r="H35" s="30"/>
      <c r="I35" s="30"/>
      <c r="J35" s="30"/>
      <c r="K35" s="30"/>
      <c r="L35" s="30"/>
      <c r="M35" s="30"/>
      <c r="N35" s="30"/>
      <c r="O35" s="30"/>
      <c r="P35" s="30"/>
      <c r="Q35" s="30"/>
      <c r="R35" s="30"/>
      <c r="S35" s="30"/>
      <c r="T35" s="31"/>
    </row>
    <row r="36" spans="1:20" x14ac:dyDescent="0.25">
      <c r="A36" s="29"/>
      <c r="B36" s="30"/>
      <c r="C36" s="30"/>
      <c r="D36" s="30"/>
      <c r="E36" s="30"/>
      <c r="F36" s="30"/>
      <c r="G36" s="30"/>
      <c r="H36" s="30"/>
      <c r="I36" s="30"/>
      <c r="J36" s="30"/>
      <c r="K36" s="30"/>
      <c r="L36" s="30"/>
      <c r="M36" s="30"/>
      <c r="N36" s="30"/>
      <c r="O36" s="30"/>
      <c r="P36" s="30"/>
      <c r="Q36" s="30"/>
      <c r="R36" s="30"/>
      <c r="S36" s="30"/>
      <c r="T36" s="31"/>
    </row>
    <row r="37" spans="1:20" x14ac:dyDescent="0.25">
      <c r="A37" s="29"/>
      <c r="B37" s="30"/>
      <c r="C37" s="30"/>
      <c r="D37" s="30"/>
      <c r="E37" s="30"/>
      <c r="F37" s="30"/>
      <c r="G37" s="30"/>
      <c r="H37" s="30"/>
      <c r="I37" s="30"/>
      <c r="J37" s="30"/>
      <c r="K37" s="30"/>
      <c r="L37" s="30"/>
      <c r="M37" s="30"/>
      <c r="N37" s="30"/>
      <c r="O37" s="30"/>
      <c r="P37" s="30"/>
      <c r="Q37" s="30"/>
      <c r="R37" s="30"/>
      <c r="S37" s="30"/>
      <c r="T37" s="31"/>
    </row>
    <row r="38" spans="1:20" x14ac:dyDescent="0.25">
      <c r="A38" s="32"/>
      <c r="B38" s="33"/>
      <c r="C38" s="33"/>
      <c r="D38" s="33"/>
      <c r="E38" s="33"/>
      <c r="F38" s="33"/>
      <c r="G38" s="33"/>
      <c r="H38" s="33"/>
      <c r="I38" s="33"/>
      <c r="J38" s="33"/>
      <c r="K38" s="33"/>
      <c r="L38" s="33"/>
      <c r="M38" s="33"/>
      <c r="N38" s="33"/>
      <c r="O38" s="33"/>
      <c r="P38" s="33"/>
      <c r="Q38" s="33"/>
      <c r="R38" s="33"/>
      <c r="S38" s="33"/>
      <c r="T38" s="34"/>
    </row>
    <row r="40" spans="1:20" x14ac:dyDescent="0.25">
      <c r="A40" s="116" t="s">
        <v>133</v>
      </c>
      <c r="B40" s="117"/>
      <c r="C40" s="117"/>
      <c r="D40" s="117"/>
      <c r="E40" s="117"/>
      <c r="F40" s="117"/>
      <c r="G40" s="117"/>
      <c r="H40" s="117"/>
      <c r="I40" s="117"/>
      <c r="J40" s="117"/>
      <c r="K40" s="117"/>
      <c r="L40" s="117"/>
      <c r="M40" s="117"/>
      <c r="N40" s="117"/>
      <c r="O40" s="117"/>
      <c r="P40" s="117"/>
      <c r="Q40" s="117"/>
      <c r="R40" s="117"/>
      <c r="S40" s="117"/>
      <c r="T40" s="118"/>
    </row>
    <row r="41" spans="1:20" ht="18.75" x14ac:dyDescent="0.3">
      <c r="A41" s="35" t="s">
        <v>134</v>
      </c>
      <c r="B41" s="114" t="s">
        <v>135</v>
      </c>
      <c r="C41" s="114"/>
      <c r="D41" s="36" t="s">
        <v>136</v>
      </c>
      <c r="E41" s="114" t="s">
        <v>137</v>
      </c>
      <c r="F41" s="114"/>
      <c r="G41" s="37" t="s">
        <v>138</v>
      </c>
      <c r="H41" s="114" t="s">
        <v>139</v>
      </c>
      <c r="I41" s="114"/>
      <c r="J41" s="114"/>
      <c r="K41" s="114"/>
      <c r="L41" s="114"/>
      <c r="M41" s="114"/>
      <c r="N41" s="114"/>
      <c r="O41" s="114"/>
      <c r="P41" s="114"/>
      <c r="Q41" s="114"/>
      <c r="R41" s="114"/>
      <c r="S41" s="114"/>
      <c r="T41" s="115"/>
    </row>
    <row r="42" spans="1:20" ht="17.25" x14ac:dyDescent="0.3">
      <c r="A42" s="38" t="s">
        <v>116</v>
      </c>
      <c r="B42" s="114" t="s">
        <v>140</v>
      </c>
      <c r="C42" s="114"/>
      <c r="D42" s="39" t="s">
        <v>118</v>
      </c>
      <c r="E42" s="114" t="s">
        <v>141</v>
      </c>
      <c r="F42" s="114"/>
      <c r="G42" s="40" t="s">
        <v>142</v>
      </c>
      <c r="H42" s="114" t="s">
        <v>143</v>
      </c>
      <c r="I42" s="114"/>
      <c r="J42" s="114"/>
      <c r="K42" s="114"/>
      <c r="L42" s="114"/>
      <c r="M42" s="114"/>
      <c r="N42" s="114"/>
      <c r="O42" s="114"/>
      <c r="P42" s="114"/>
      <c r="Q42" s="114"/>
      <c r="R42" s="114"/>
      <c r="S42" s="114"/>
      <c r="T42" s="115"/>
    </row>
    <row r="44" spans="1:20" x14ac:dyDescent="0.25">
      <c r="A44" s="112" t="s">
        <v>144</v>
      </c>
      <c r="B44" s="91"/>
      <c r="C44" s="91"/>
      <c r="D44" s="91"/>
      <c r="E44" s="91"/>
      <c r="F44" s="91"/>
      <c r="G44" s="91"/>
      <c r="H44" s="91"/>
      <c r="I44" s="91"/>
      <c r="J44" s="91"/>
      <c r="K44" s="91"/>
      <c r="L44" s="91"/>
      <c r="M44" s="91"/>
      <c r="N44" s="91"/>
      <c r="O44" s="91"/>
      <c r="P44" s="91"/>
      <c r="Q44" s="91"/>
      <c r="R44" s="91"/>
      <c r="S44" s="91"/>
      <c r="T44" s="91"/>
    </row>
    <row r="45" spans="1:20" x14ac:dyDescent="0.25">
      <c r="A45" s="41" t="s">
        <v>145</v>
      </c>
      <c r="B45" s="113" t="s">
        <v>146</v>
      </c>
      <c r="C45" s="113"/>
      <c r="D45" s="113"/>
      <c r="E45" s="113"/>
      <c r="F45" s="41" t="s">
        <v>147</v>
      </c>
      <c r="G45" s="41" t="s">
        <v>148</v>
      </c>
      <c r="H45" s="41" t="s">
        <v>149</v>
      </c>
      <c r="I45" s="113" t="s">
        <v>150</v>
      </c>
      <c r="J45" s="113"/>
      <c r="K45" s="113"/>
      <c r="L45" s="113"/>
      <c r="M45" s="113"/>
      <c r="N45" s="113"/>
      <c r="O45" s="113"/>
      <c r="P45" s="113"/>
      <c r="Q45" s="113"/>
      <c r="R45" s="113"/>
      <c r="S45" s="113"/>
      <c r="T45" s="113"/>
    </row>
    <row r="46" spans="1:20" x14ac:dyDescent="0.25">
      <c r="A46" s="42">
        <v>1</v>
      </c>
      <c r="B46" s="111"/>
      <c r="C46" s="111"/>
      <c r="D46" s="111"/>
      <c r="E46" s="111"/>
      <c r="F46" s="42"/>
      <c r="G46" s="42"/>
      <c r="H46" s="42"/>
      <c r="I46" s="111"/>
      <c r="J46" s="111"/>
      <c r="K46" s="111"/>
      <c r="L46" s="111"/>
      <c r="M46" s="111"/>
      <c r="N46" s="111"/>
      <c r="O46" s="111"/>
      <c r="P46" s="111"/>
      <c r="Q46" s="111"/>
      <c r="R46" s="111"/>
      <c r="S46" s="111"/>
      <c r="T46" s="111"/>
    </row>
    <row r="47" spans="1:20" x14ac:dyDescent="0.25">
      <c r="A47" s="14">
        <v>2</v>
      </c>
      <c r="B47" s="106"/>
      <c r="C47" s="106"/>
      <c r="D47" s="106"/>
      <c r="E47" s="106"/>
      <c r="F47" s="14"/>
      <c r="G47" s="14"/>
      <c r="H47" s="14"/>
      <c r="I47" s="106"/>
      <c r="J47" s="106"/>
      <c r="K47" s="106"/>
      <c r="L47" s="106"/>
      <c r="M47" s="106"/>
      <c r="N47" s="106"/>
      <c r="O47" s="106"/>
      <c r="P47" s="106"/>
      <c r="Q47" s="106"/>
      <c r="R47" s="106"/>
      <c r="S47" s="106"/>
      <c r="T47" s="106"/>
    </row>
    <row r="48" spans="1:20" x14ac:dyDescent="0.25">
      <c r="A48" s="42">
        <v>3</v>
      </c>
      <c r="B48" s="111"/>
      <c r="C48" s="111"/>
      <c r="D48" s="111"/>
      <c r="E48" s="111"/>
      <c r="F48" s="42"/>
      <c r="G48" s="42"/>
      <c r="H48" s="42"/>
      <c r="I48" s="111"/>
      <c r="J48" s="111"/>
      <c r="K48" s="111"/>
      <c r="L48" s="111"/>
      <c r="M48" s="111"/>
      <c r="N48" s="111"/>
      <c r="O48" s="111"/>
      <c r="P48" s="111"/>
      <c r="Q48" s="111"/>
      <c r="R48" s="111"/>
      <c r="S48" s="111"/>
      <c r="T48" s="111"/>
    </row>
    <row r="49" spans="1:20" x14ac:dyDescent="0.25">
      <c r="A49" s="14">
        <v>4</v>
      </c>
      <c r="B49" s="106"/>
      <c r="C49" s="106"/>
      <c r="D49" s="106"/>
      <c r="E49" s="106"/>
      <c r="F49" s="14"/>
      <c r="G49" s="14"/>
      <c r="H49" s="14"/>
      <c r="I49" s="106"/>
      <c r="J49" s="106"/>
      <c r="K49" s="106"/>
      <c r="L49" s="106"/>
      <c r="M49" s="106"/>
      <c r="N49" s="106"/>
      <c r="O49" s="106"/>
      <c r="P49" s="106"/>
      <c r="Q49" s="106"/>
      <c r="R49" s="106"/>
      <c r="S49" s="106"/>
      <c r="T49" s="106"/>
    </row>
    <row r="50" spans="1:20" x14ac:dyDescent="0.25">
      <c r="A50" s="42">
        <v>5</v>
      </c>
      <c r="B50" s="111"/>
      <c r="C50" s="111"/>
      <c r="D50" s="111"/>
      <c r="E50" s="111"/>
      <c r="F50" s="42"/>
      <c r="G50" s="42"/>
      <c r="H50" s="42"/>
      <c r="I50" s="111"/>
      <c r="J50" s="111"/>
      <c r="K50" s="111"/>
      <c r="L50" s="111"/>
      <c r="M50" s="111"/>
      <c r="N50" s="111"/>
      <c r="O50" s="111"/>
      <c r="P50" s="111"/>
      <c r="Q50" s="111"/>
      <c r="R50" s="111"/>
      <c r="S50" s="111"/>
      <c r="T50" s="111"/>
    </row>
    <row r="51" spans="1:20" x14ac:dyDescent="0.25">
      <c r="A51" s="14">
        <v>6</v>
      </c>
      <c r="B51" s="106"/>
      <c r="C51" s="106"/>
      <c r="D51" s="106"/>
      <c r="E51" s="106"/>
      <c r="F51" s="14"/>
      <c r="G51" s="14"/>
      <c r="H51" s="14"/>
      <c r="I51" s="106"/>
      <c r="J51" s="106"/>
      <c r="K51" s="106"/>
      <c r="L51" s="106"/>
      <c r="M51" s="106"/>
      <c r="N51" s="106"/>
      <c r="O51" s="106"/>
      <c r="P51" s="106"/>
      <c r="Q51" s="106"/>
      <c r="R51" s="106"/>
      <c r="S51" s="106"/>
      <c r="T51" s="106"/>
    </row>
    <row r="52" spans="1:20" x14ac:dyDescent="0.25">
      <c r="A52" s="42">
        <v>7</v>
      </c>
      <c r="B52" s="111"/>
      <c r="C52" s="111"/>
      <c r="D52" s="111"/>
      <c r="E52" s="111"/>
      <c r="F52" s="42"/>
      <c r="G52" s="42"/>
      <c r="H52" s="42"/>
      <c r="I52" s="111"/>
      <c r="J52" s="111"/>
      <c r="K52" s="111"/>
      <c r="L52" s="111"/>
      <c r="M52" s="111"/>
      <c r="N52" s="111"/>
      <c r="O52" s="111"/>
      <c r="P52" s="111"/>
      <c r="Q52" s="111"/>
      <c r="R52" s="111"/>
      <c r="S52" s="111"/>
      <c r="T52" s="111"/>
    </row>
    <row r="53" spans="1:20" x14ac:dyDescent="0.25">
      <c r="A53" s="14">
        <v>8</v>
      </c>
      <c r="B53" s="106"/>
      <c r="C53" s="106"/>
      <c r="D53" s="106"/>
      <c r="E53" s="106"/>
      <c r="F53" s="14"/>
      <c r="G53" s="14"/>
      <c r="H53" s="14"/>
      <c r="I53" s="106"/>
      <c r="J53" s="106"/>
      <c r="K53" s="106"/>
      <c r="L53" s="106"/>
      <c r="M53" s="106"/>
      <c r="N53" s="106"/>
      <c r="O53" s="106"/>
      <c r="P53" s="106"/>
      <c r="Q53" s="106"/>
      <c r="R53" s="106"/>
      <c r="S53" s="106"/>
      <c r="T53" s="106"/>
    </row>
    <row r="54" spans="1:20" x14ac:dyDescent="0.25">
      <c r="A54" s="42">
        <v>9</v>
      </c>
      <c r="B54" s="111"/>
      <c r="C54" s="111"/>
      <c r="D54" s="111"/>
      <c r="E54" s="111"/>
      <c r="F54" s="42"/>
      <c r="G54" s="42"/>
      <c r="H54" s="42"/>
      <c r="I54" s="111"/>
      <c r="J54" s="111"/>
      <c r="K54" s="111"/>
      <c r="L54" s="111"/>
      <c r="M54" s="111"/>
      <c r="N54" s="111"/>
      <c r="O54" s="111"/>
      <c r="P54" s="111"/>
      <c r="Q54" s="111"/>
      <c r="R54" s="111"/>
      <c r="S54" s="111"/>
      <c r="T54" s="111"/>
    </row>
    <row r="55" spans="1:20" x14ac:dyDescent="0.25">
      <c r="A55" s="14">
        <v>10</v>
      </c>
      <c r="B55" s="106"/>
      <c r="C55" s="106"/>
      <c r="D55" s="106"/>
      <c r="E55" s="106"/>
      <c r="F55" s="14"/>
      <c r="G55" s="14"/>
      <c r="H55" s="14"/>
      <c r="I55" s="106"/>
      <c r="J55" s="106"/>
      <c r="K55" s="106"/>
      <c r="L55" s="106"/>
      <c r="M55" s="106"/>
      <c r="N55" s="106"/>
      <c r="O55" s="106"/>
      <c r="P55" s="106"/>
      <c r="Q55" s="106"/>
      <c r="R55" s="106"/>
      <c r="S55" s="106"/>
      <c r="T55" s="106"/>
    </row>
    <row r="56" spans="1:20" x14ac:dyDescent="0.25">
      <c r="A56" s="42">
        <v>11</v>
      </c>
      <c r="B56" s="111"/>
      <c r="C56" s="111"/>
      <c r="D56" s="111"/>
      <c r="E56" s="111"/>
      <c r="F56" s="42"/>
      <c r="G56" s="42"/>
      <c r="H56" s="42"/>
      <c r="I56" s="111"/>
      <c r="J56" s="111"/>
      <c r="K56" s="111"/>
      <c r="L56" s="111"/>
      <c r="M56" s="111"/>
      <c r="N56" s="111"/>
      <c r="O56" s="111"/>
      <c r="P56" s="111"/>
      <c r="Q56" s="111"/>
      <c r="R56" s="111"/>
      <c r="S56" s="111"/>
      <c r="T56" s="111"/>
    </row>
    <row r="57" spans="1:20" x14ac:dyDescent="0.25">
      <c r="A57" s="14">
        <v>12</v>
      </c>
      <c r="B57" s="106"/>
      <c r="C57" s="106"/>
      <c r="D57" s="106"/>
      <c r="E57" s="106"/>
      <c r="F57" s="14"/>
      <c r="G57" s="14"/>
      <c r="H57" s="14"/>
      <c r="I57" s="106"/>
      <c r="J57" s="106"/>
      <c r="K57" s="106"/>
      <c r="L57" s="106"/>
      <c r="M57" s="106"/>
      <c r="N57" s="106"/>
      <c r="O57" s="106"/>
      <c r="P57" s="106"/>
      <c r="Q57" s="106"/>
      <c r="R57" s="106"/>
      <c r="S57" s="106"/>
      <c r="T57" s="106"/>
    </row>
    <row r="58" spans="1:20" x14ac:dyDescent="0.25">
      <c r="A58" s="42">
        <v>13</v>
      </c>
      <c r="B58" s="111"/>
      <c r="C58" s="111"/>
      <c r="D58" s="111"/>
      <c r="E58" s="111"/>
      <c r="F58" s="42"/>
      <c r="G58" s="42"/>
      <c r="H58" s="42"/>
      <c r="I58" s="111"/>
      <c r="J58" s="111"/>
      <c r="K58" s="111"/>
      <c r="L58" s="111"/>
      <c r="M58" s="111"/>
      <c r="N58" s="111"/>
      <c r="O58" s="111"/>
      <c r="P58" s="111"/>
      <c r="Q58" s="111"/>
      <c r="R58" s="111"/>
      <c r="S58" s="111"/>
      <c r="T58" s="111"/>
    </row>
    <row r="59" spans="1:20" x14ac:dyDescent="0.25">
      <c r="A59" s="14">
        <v>14</v>
      </c>
      <c r="B59" s="106"/>
      <c r="C59" s="106"/>
      <c r="D59" s="106"/>
      <c r="E59" s="106"/>
      <c r="F59" s="14"/>
      <c r="G59" s="14"/>
      <c r="H59" s="14"/>
      <c r="I59" s="106"/>
      <c r="J59" s="106"/>
      <c r="K59" s="106"/>
      <c r="L59" s="106"/>
      <c r="M59" s="106"/>
      <c r="N59" s="106"/>
      <c r="O59" s="106"/>
      <c r="P59" s="106"/>
      <c r="Q59" s="106"/>
      <c r="R59" s="106"/>
      <c r="S59" s="106"/>
      <c r="T59" s="106"/>
    </row>
    <row r="60" spans="1:20" x14ac:dyDescent="0.25">
      <c r="A60" s="42">
        <v>15</v>
      </c>
      <c r="B60" s="111"/>
      <c r="C60" s="111"/>
      <c r="D60" s="111"/>
      <c r="E60" s="111"/>
      <c r="F60" s="42"/>
      <c r="G60" s="42"/>
      <c r="H60" s="42"/>
      <c r="I60" s="111"/>
      <c r="J60" s="111"/>
      <c r="K60" s="111"/>
      <c r="L60" s="111"/>
      <c r="M60" s="111"/>
      <c r="N60" s="111"/>
      <c r="O60" s="111"/>
      <c r="P60" s="111"/>
      <c r="Q60" s="111"/>
      <c r="R60" s="111"/>
      <c r="S60" s="111"/>
      <c r="T60" s="111"/>
    </row>
    <row r="61" spans="1:20" x14ac:dyDescent="0.25">
      <c r="A61" s="14">
        <v>16</v>
      </c>
      <c r="B61" s="106"/>
      <c r="C61" s="106"/>
      <c r="D61" s="106"/>
      <c r="E61" s="106"/>
      <c r="F61" s="14"/>
      <c r="G61" s="14"/>
      <c r="H61" s="14"/>
      <c r="I61" s="106"/>
      <c r="J61" s="106"/>
      <c r="K61" s="106"/>
      <c r="L61" s="106"/>
      <c r="M61" s="106"/>
      <c r="N61" s="106"/>
      <c r="O61" s="106"/>
      <c r="P61" s="106"/>
      <c r="Q61" s="106"/>
      <c r="R61" s="106"/>
      <c r="S61" s="106"/>
      <c r="T61" s="106"/>
    </row>
    <row r="62" spans="1:20" x14ac:dyDescent="0.25">
      <c r="A62" s="42">
        <v>17</v>
      </c>
      <c r="B62" s="111"/>
      <c r="C62" s="111"/>
      <c r="D62" s="111"/>
      <c r="E62" s="111"/>
      <c r="F62" s="42"/>
      <c r="G62" s="42"/>
      <c r="H62" s="42"/>
      <c r="I62" s="111"/>
      <c r="J62" s="111"/>
      <c r="K62" s="111"/>
      <c r="L62" s="111"/>
      <c r="M62" s="111"/>
      <c r="N62" s="111"/>
      <c r="O62" s="111"/>
      <c r="P62" s="111"/>
      <c r="Q62" s="111"/>
      <c r="R62" s="111"/>
      <c r="S62" s="111"/>
      <c r="T62" s="111"/>
    </row>
    <row r="63" spans="1:20" x14ac:dyDescent="0.25">
      <c r="A63" s="14">
        <v>18</v>
      </c>
      <c r="B63" s="106"/>
      <c r="C63" s="106"/>
      <c r="D63" s="106"/>
      <c r="E63" s="106"/>
      <c r="F63" s="14"/>
      <c r="G63" s="14"/>
      <c r="H63" s="14"/>
      <c r="I63" s="106"/>
      <c r="J63" s="106"/>
      <c r="K63" s="106"/>
      <c r="L63" s="106"/>
      <c r="M63" s="106"/>
      <c r="N63" s="106"/>
      <c r="O63" s="106"/>
      <c r="P63" s="106"/>
      <c r="Q63" s="106"/>
      <c r="R63" s="106"/>
      <c r="S63" s="106"/>
      <c r="T63" s="106"/>
    </row>
    <row r="64" spans="1:20" x14ac:dyDescent="0.25">
      <c r="A64" s="42">
        <v>19</v>
      </c>
      <c r="B64" s="111"/>
      <c r="C64" s="111"/>
      <c r="D64" s="111"/>
      <c r="E64" s="111"/>
      <c r="F64" s="42"/>
      <c r="G64" s="42"/>
      <c r="H64" s="42"/>
      <c r="I64" s="111"/>
      <c r="J64" s="111"/>
      <c r="K64" s="111"/>
      <c r="L64" s="111"/>
      <c r="M64" s="111"/>
      <c r="N64" s="111"/>
      <c r="O64" s="111"/>
      <c r="P64" s="111"/>
      <c r="Q64" s="111"/>
      <c r="R64" s="111"/>
      <c r="S64" s="111"/>
      <c r="T64" s="111"/>
    </row>
    <row r="65" spans="1:20" x14ac:dyDescent="0.25">
      <c r="A65" s="14">
        <v>20</v>
      </c>
      <c r="B65" s="106"/>
      <c r="C65" s="106"/>
      <c r="D65" s="106"/>
      <c r="E65" s="106"/>
      <c r="F65" s="14"/>
      <c r="G65" s="14"/>
      <c r="H65" s="14"/>
      <c r="I65" s="106"/>
      <c r="J65" s="106"/>
      <c r="K65" s="106"/>
      <c r="L65" s="106"/>
      <c r="M65" s="106"/>
      <c r="N65" s="106"/>
      <c r="O65" s="106"/>
      <c r="P65" s="106"/>
      <c r="Q65" s="106"/>
      <c r="R65" s="106"/>
      <c r="S65" s="106"/>
      <c r="T65" s="106"/>
    </row>
    <row r="67" spans="1:20" x14ac:dyDescent="0.25">
      <c r="A67" s="110" t="s">
        <v>151</v>
      </c>
      <c r="B67" s="110"/>
      <c r="C67" s="110"/>
      <c r="D67" s="106"/>
      <c r="E67" s="106"/>
      <c r="F67" s="106"/>
      <c r="G67" s="110" t="s">
        <v>152</v>
      </c>
      <c r="H67" s="110"/>
      <c r="I67" s="110"/>
      <c r="J67" s="106"/>
      <c r="K67" s="106"/>
      <c r="L67" s="106"/>
      <c r="M67" s="110" t="s">
        <v>153</v>
      </c>
      <c r="N67" s="110"/>
      <c r="O67" s="110"/>
      <c r="P67" s="106"/>
      <c r="Q67" s="106"/>
      <c r="R67" s="106"/>
      <c r="S67" s="106"/>
      <c r="T67" s="106"/>
    </row>
    <row r="68" spans="1:20" x14ac:dyDescent="0.25">
      <c r="A68" s="109" t="s">
        <v>154</v>
      </c>
      <c r="B68" s="109"/>
      <c r="C68" s="109"/>
      <c r="D68" s="106"/>
      <c r="E68" s="106"/>
      <c r="F68" s="106"/>
      <c r="G68" s="109" t="s">
        <v>154</v>
      </c>
      <c r="H68" s="109"/>
      <c r="I68" s="109"/>
      <c r="J68" s="106"/>
      <c r="K68" s="106"/>
      <c r="L68" s="106"/>
      <c r="M68" s="109" t="s">
        <v>154</v>
      </c>
      <c r="N68" s="109"/>
      <c r="O68" s="109"/>
      <c r="P68" s="106"/>
      <c r="Q68" s="106"/>
      <c r="R68" s="106"/>
      <c r="S68" s="106"/>
      <c r="T68" s="106"/>
    </row>
    <row r="69" spans="1:20" x14ac:dyDescent="0.25">
      <c r="A69" s="109" t="s">
        <v>95</v>
      </c>
      <c r="B69" s="109"/>
      <c r="C69" s="109"/>
      <c r="D69" s="106"/>
      <c r="E69" s="106"/>
      <c r="F69" s="106"/>
      <c r="G69" s="109" t="s">
        <v>95</v>
      </c>
      <c r="H69" s="109"/>
      <c r="I69" s="109"/>
      <c r="J69" s="106"/>
      <c r="K69" s="106"/>
      <c r="L69" s="106"/>
      <c r="M69" s="109" t="s">
        <v>95</v>
      </c>
      <c r="N69" s="109"/>
      <c r="O69" s="109"/>
      <c r="P69" s="106"/>
      <c r="Q69" s="106"/>
      <c r="R69" s="106"/>
      <c r="S69" s="106"/>
      <c r="T69" s="106"/>
    </row>
  </sheetData>
  <mergeCells count="82">
    <mergeCell ref="A40:T40"/>
    <mergeCell ref="A1:T1"/>
    <mergeCell ref="A3:B3"/>
    <mergeCell ref="C3:E3"/>
    <mergeCell ref="F3:G3"/>
    <mergeCell ref="H3:T3"/>
    <mergeCell ref="A4:B4"/>
    <mergeCell ref="C4:E4"/>
    <mergeCell ref="F4:G4"/>
    <mergeCell ref="H4:T4"/>
    <mergeCell ref="A5:B5"/>
    <mergeCell ref="C5:E5"/>
    <mergeCell ref="F5:G5"/>
    <mergeCell ref="H5:T5"/>
    <mergeCell ref="A7:T7"/>
    <mergeCell ref="B47:E47"/>
    <mergeCell ref="I47:T47"/>
    <mergeCell ref="B41:C41"/>
    <mergeCell ref="E41:F41"/>
    <mergeCell ref="H41:T41"/>
    <mergeCell ref="B42:C42"/>
    <mergeCell ref="E42:F42"/>
    <mergeCell ref="H42:T42"/>
    <mergeCell ref="A44:T44"/>
    <mergeCell ref="B45:E45"/>
    <mergeCell ref="I45:T45"/>
    <mergeCell ref="B46:E46"/>
    <mergeCell ref="I46:T46"/>
    <mergeCell ref="B48:E48"/>
    <mergeCell ref="I48:T48"/>
    <mergeCell ref="B49:E49"/>
    <mergeCell ref="I49:T49"/>
    <mergeCell ref="B50:E50"/>
    <mergeCell ref="I50:T50"/>
    <mergeCell ref="B51:E51"/>
    <mergeCell ref="I51:T51"/>
    <mergeCell ref="B52:E52"/>
    <mergeCell ref="I52:T52"/>
    <mergeCell ref="B53:E53"/>
    <mergeCell ref="I53:T53"/>
    <mergeCell ref="B54:E54"/>
    <mergeCell ref="I54:T54"/>
    <mergeCell ref="B55:E55"/>
    <mergeCell ref="I55:T55"/>
    <mergeCell ref="B56:E56"/>
    <mergeCell ref="I56:T56"/>
    <mergeCell ref="B57:E57"/>
    <mergeCell ref="I57:T57"/>
    <mergeCell ref="B58:E58"/>
    <mergeCell ref="I58:T58"/>
    <mergeCell ref="B59:E59"/>
    <mergeCell ref="I59:T59"/>
    <mergeCell ref="B60:E60"/>
    <mergeCell ref="I60:T60"/>
    <mergeCell ref="B61:E61"/>
    <mergeCell ref="I61:T61"/>
    <mergeCell ref="B62:E62"/>
    <mergeCell ref="I62:T62"/>
    <mergeCell ref="P67:T67"/>
    <mergeCell ref="B63:E63"/>
    <mergeCell ref="I63:T63"/>
    <mergeCell ref="B64:E64"/>
    <mergeCell ref="I64:T64"/>
    <mergeCell ref="B65:E65"/>
    <mergeCell ref="I65:T65"/>
    <mergeCell ref="A67:C67"/>
    <mergeCell ref="D67:F67"/>
    <mergeCell ref="G67:I67"/>
    <mergeCell ref="J67:L67"/>
    <mergeCell ref="M67:O67"/>
    <mergeCell ref="P69:T69"/>
    <mergeCell ref="A68:C68"/>
    <mergeCell ref="D68:F68"/>
    <mergeCell ref="G68:I68"/>
    <mergeCell ref="J68:L68"/>
    <mergeCell ref="M68:O68"/>
    <mergeCell ref="P68:T68"/>
    <mergeCell ref="A69:C69"/>
    <mergeCell ref="D69:F69"/>
    <mergeCell ref="G69:I69"/>
    <mergeCell ref="J69:L69"/>
    <mergeCell ref="M69:O6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EA22-6F59-44B4-91BE-7A75917574D6}">
  <sheetPr>
    <tabColor rgb="FF2E75B6"/>
  </sheetPr>
  <dimension ref="A1:L32"/>
  <sheetViews>
    <sheetView workbookViewId="0">
      <selection sqref="A1:L1"/>
    </sheetView>
  </sheetViews>
  <sheetFormatPr defaultColWidth="20.7109375" defaultRowHeight="15" x14ac:dyDescent="0.25"/>
  <cols>
    <col min="1" max="1" width="15.28515625" bestFit="1" customWidth="1"/>
    <col min="2" max="2" width="20.140625" bestFit="1" customWidth="1"/>
    <col min="3" max="3" width="6.140625" bestFit="1" customWidth="1"/>
    <col min="4" max="4" width="4.7109375" bestFit="1" customWidth="1"/>
    <col min="5" max="5" width="8.42578125" bestFit="1" customWidth="1"/>
    <col min="6" max="6" width="9.42578125" bestFit="1" customWidth="1"/>
    <col min="7" max="7" width="10.5703125" bestFit="1" customWidth="1"/>
    <col min="8" max="8" width="7.5703125" bestFit="1" customWidth="1"/>
    <col min="9" max="9" width="8.7109375" bestFit="1" customWidth="1"/>
    <col min="10" max="10" width="8.5703125" bestFit="1" customWidth="1"/>
    <col min="11" max="11" width="6" bestFit="1" customWidth="1"/>
    <col min="12" max="12" width="15" bestFit="1" customWidth="1"/>
  </cols>
  <sheetData>
    <row r="1" spans="1:12" ht="21" x14ac:dyDescent="0.35">
      <c r="A1" s="108" t="s">
        <v>155</v>
      </c>
      <c r="B1" s="108"/>
      <c r="C1" s="108"/>
      <c r="D1" s="108"/>
      <c r="E1" s="108"/>
      <c r="F1" s="108"/>
      <c r="G1" s="108"/>
      <c r="H1" s="108"/>
      <c r="I1" s="108"/>
      <c r="J1" s="108"/>
      <c r="K1" s="108"/>
      <c r="L1" s="108"/>
    </row>
    <row r="3" spans="1:12" x14ac:dyDescent="0.25">
      <c r="A3" s="100" t="s">
        <v>156</v>
      </c>
      <c r="B3" s="100"/>
      <c r="C3" s="106"/>
      <c r="D3" s="106"/>
      <c r="E3" s="106"/>
      <c r="F3" s="106"/>
      <c r="G3" s="5" t="s">
        <v>95</v>
      </c>
      <c r="H3" s="106"/>
      <c r="I3" s="106"/>
      <c r="J3" s="106"/>
      <c r="K3" s="106"/>
      <c r="L3" s="106"/>
    </row>
    <row r="4" spans="1:12" x14ac:dyDescent="0.25">
      <c r="A4" s="100" t="s">
        <v>93</v>
      </c>
      <c r="B4" s="100"/>
      <c r="C4" s="106"/>
      <c r="D4" s="106"/>
      <c r="E4" s="106"/>
      <c r="F4" s="106"/>
      <c r="G4" s="5" t="s">
        <v>100</v>
      </c>
      <c r="H4" s="106"/>
      <c r="I4" s="106"/>
      <c r="J4" s="106"/>
      <c r="K4" s="106"/>
      <c r="L4" s="106"/>
    </row>
    <row r="5" spans="1:12" x14ac:dyDescent="0.25">
      <c r="A5" s="6"/>
      <c r="B5" s="6"/>
      <c r="C5" s="6"/>
      <c r="D5" s="6"/>
      <c r="E5" s="6"/>
      <c r="F5" s="6"/>
      <c r="G5" s="6"/>
      <c r="H5" s="6"/>
      <c r="I5" s="6"/>
      <c r="J5" s="6"/>
      <c r="K5" s="6"/>
      <c r="L5" s="6"/>
    </row>
    <row r="6" spans="1:12" ht="15.75" x14ac:dyDescent="0.25">
      <c r="A6" s="7" t="s">
        <v>101</v>
      </c>
      <c r="B6" s="8"/>
      <c r="C6" s="100" t="s">
        <v>102</v>
      </c>
      <c r="D6" s="100"/>
      <c r="E6" s="44"/>
      <c r="F6" s="100" t="s">
        <v>103</v>
      </c>
      <c r="G6" s="100"/>
      <c r="H6" s="44"/>
      <c r="I6" s="100" t="s">
        <v>157</v>
      </c>
      <c r="J6" s="100"/>
      <c r="K6" s="106"/>
      <c r="L6" s="106"/>
    </row>
    <row r="8" spans="1:12" s="4" customFormat="1" ht="36.75" x14ac:dyDescent="0.25">
      <c r="A8" s="13" t="s">
        <v>158</v>
      </c>
      <c r="B8" s="13" t="s">
        <v>159</v>
      </c>
      <c r="C8" s="13" t="s">
        <v>160</v>
      </c>
      <c r="D8" s="13" t="s">
        <v>161</v>
      </c>
      <c r="E8" s="13" t="s">
        <v>162</v>
      </c>
      <c r="F8" s="13" t="s">
        <v>163</v>
      </c>
      <c r="G8" s="13" t="s">
        <v>164</v>
      </c>
      <c r="H8" s="13" t="s">
        <v>165</v>
      </c>
      <c r="I8" s="13" t="s">
        <v>166</v>
      </c>
      <c r="J8" s="13" t="s">
        <v>167</v>
      </c>
      <c r="K8" s="13" t="s">
        <v>168</v>
      </c>
      <c r="L8" s="13" t="s">
        <v>169</v>
      </c>
    </row>
    <row r="9" spans="1:12" x14ac:dyDescent="0.25">
      <c r="A9" s="17">
        <v>1</v>
      </c>
      <c r="B9" s="15" t="s">
        <v>170</v>
      </c>
      <c r="C9" s="17">
        <v>15</v>
      </c>
      <c r="D9" s="17">
        <v>3</v>
      </c>
      <c r="E9" s="17">
        <v>30</v>
      </c>
      <c r="F9" s="17">
        <v>120</v>
      </c>
      <c r="G9" s="17">
        <v>100</v>
      </c>
      <c r="H9" s="45">
        <f t="shared" ref="H9:H24" si="0">IF(AND(F9&gt;0,G9&gt;0),F9/G9,0)</f>
        <v>1.2</v>
      </c>
      <c r="I9" s="45">
        <f>C9+D9+E9+H9</f>
        <v>49.2</v>
      </c>
      <c r="J9" s="45">
        <f>IF(I9&gt;0,INT($E$6/I9),"")</f>
        <v>0</v>
      </c>
      <c r="K9" s="46" t="str">
        <f t="shared" ref="K9:K24" si="1">IF(I9="","",IF(I9&lt;=$B$6,"✔ YES","✖ NO"))</f>
        <v>✖ NO</v>
      </c>
      <c r="L9" s="6"/>
    </row>
    <row r="10" spans="1:12" x14ac:dyDescent="0.25">
      <c r="A10" s="47">
        <v>2</v>
      </c>
      <c r="B10" s="48" t="s">
        <v>171</v>
      </c>
      <c r="C10" s="47">
        <v>22</v>
      </c>
      <c r="D10" s="47">
        <v>2</v>
      </c>
      <c r="E10" s="47">
        <v>0</v>
      </c>
      <c r="F10" s="47">
        <v>0</v>
      </c>
      <c r="G10" s="47"/>
      <c r="H10" s="49">
        <f t="shared" si="0"/>
        <v>0</v>
      </c>
      <c r="I10" s="49">
        <f>C10+D10+E10+H10</f>
        <v>24</v>
      </c>
      <c r="J10" s="49">
        <f>IF(I10&gt;0,INT($E$6/I10),"")</f>
        <v>0</v>
      </c>
      <c r="K10" s="50" t="str">
        <f t="shared" si="1"/>
        <v>✖ NO</v>
      </c>
      <c r="L10" s="43"/>
    </row>
    <row r="11" spans="1:12" x14ac:dyDescent="0.25">
      <c r="A11" s="17">
        <v>3</v>
      </c>
      <c r="B11" s="15" t="s">
        <v>172</v>
      </c>
      <c r="C11" s="17">
        <v>8</v>
      </c>
      <c r="D11" s="17">
        <v>4</v>
      </c>
      <c r="E11" s="17">
        <v>45</v>
      </c>
      <c r="F11" s="17">
        <v>60</v>
      </c>
      <c r="G11" s="17">
        <v>200</v>
      </c>
      <c r="H11" s="45">
        <f t="shared" si="0"/>
        <v>0.3</v>
      </c>
      <c r="I11" s="45">
        <f>C11+D11+E11+H11</f>
        <v>57.3</v>
      </c>
      <c r="J11" s="45">
        <f>IF(I11&gt;0,INT($E$6/I11),"")</f>
        <v>0</v>
      </c>
      <c r="K11" s="46" t="str">
        <f t="shared" si="1"/>
        <v>✖ NO</v>
      </c>
      <c r="L11" s="6"/>
    </row>
    <row r="12" spans="1:12" x14ac:dyDescent="0.25">
      <c r="A12" s="42">
        <v>4</v>
      </c>
      <c r="B12" s="43"/>
      <c r="C12" s="43"/>
      <c r="D12" s="43"/>
      <c r="E12" s="43"/>
      <c r="F12" s="43"/>
      <c r="G12" s="43"/>
      <c r="H12" s="42">
        <f t="shared" si="0"/>
        <v>0</v>
      </c>
      <c r="I12" s="42" t="str">
        <f t="shared" ref="I12:I24" si="2">IF(C12+D12+E12&gt;0,C12+D12+E12+H12,"")</f>
        <v/>
      </c>
      <c r="J12" s="42" t="str">
        <f t="shared" ref="J12:J24" si="3">IF(I12="","",IF(I12&gt;0,INT($E$6/I12),0))</f>
        <v/>
      </c>
      <c r="K12" s="42" t="str">
        <f t="shared" si="1"/>
        <v/>
      </c>
      <c r="L12" s="43"/>
    </row>
    <row r="13" spans="1:12" x14ac:dyDescent="0.25">
      <c r="A13" s="14">
        <v>5</v>
      </c>
      <c r="B13" s="6"/>
      <c r="C13" s="6"/>
      <c r="D13" s="6"/>
      <c r="E13" s="6"/>
      <c r="F13" s="6"/>
      <c r="G13" s="6"/>
      <c r="H13" s="14">
        <f t="shared" si="0"/>
        <v>0</v>
      </c>
      <c r="I13" s="14" t="str">
        <f t="shared" si="2"/>
        <v/>
      </c>
      <c r="J13" s="14" t="str">
        <f t="shared" si="3"/>
        <v/>
      </c>
      <c r="K13" s="14" t="str">
        <f t="shared" si="1"/>
        <v/>
      </c>
      <c r="L13" s="6"/>
    </row>
    <row r="14" spans="1:12" x14ac:dyDescent="0.25">
      <c r="A14" s="42">
        <v>6</v>
      </c>
      <c r="B14" s="43"/>
      <c r="C14" s="43"/>
      <c r="D14" s="43"/>
      <c r="E14" s="43"/>
      <c r="F14" s="43"/>
      <c r="G14" s="43"/>
      <c r="H14" s="42">
        <f t="shared" si="0"/>
        <v>0</v>
      </c>
      <c r="I14" s="42" t="str">
        <f t="shared" si="2"/>
        <v/>
      </c>
      <c r="J14" s="42" t="str">
        <f t="shared" si="3"/>
        <v/>
      </c>
      <c r="K14" s="42" t="str">
        <f t="shared" si="1"/>
        <v/>
      </c>
      <c r="L14" s="43"/>
    </row>
    <row r="15" spans="1:12" x14ac:dyDescent="0.25">
      <c r="A15" s="14">
        <v>7</v>
      </c>
      <c r="B15" s="6"/>
      <c r="C15" s="6"/>
      <c r="D15" s="6"/>
      <c r="E15" s="6"/>
      <c r="F15" s="6"/>
      <c r="G15" s="6"/>
      <c r="H15" s="14">
        <f t="shared" si="0"/>
        <v>0</v>
      </c>
      <c r="I15" s="14" t="str">
        <f t="shared" si="2"/>
        <v/>
      </c>
      <c r="J15" s="14" t="str">
        <f t="shared" si="3"/>
        <v/>
      </c>
      <c r="K15" s="14" t="str">
        <f t="shared" si="1"/>
        <v/>
      </c>
      <c r="L15" s="6"/>
    </row>
    <row r="16" spans="1:12" x14ac:dyDescent="0.25">
      <c r="A16" s="42">
        <v>8</v>
      </c>
      <c r="B16" s="43"/>
      <c r="C16" s="43"/>
      <c r="D16" s="43"/>
      <c r="E16" s="43"/>
      <c r="F16" s="43"/>
      <c r="G16" s="43"/>
      <c r="H16" s="42">
        <f t="shared" si="0"/>
        <v>0</v>
      </c>
      <c r="I16" s="42" t="str">
        <f t="shared" si="2"/>
        <v/>
      </c>
      <c r="J16" s="42" t="str">
        <f t="shared" si="3"/>
        <v/>
      </c>
      <c r="K16" s="42" t="str">
        <f t="shared" si="1"/>
        <v/>
      </c>
      <c r="L16" s="43"/>
    </row>
    <row r="17" spans="1:12" x14ac:dyDescent="0.25">
      <c r="A17" s="14">
        <v>9</v>
      </c>
      <c r="B17" s="6"/>
      <c r="C17" s="6"/>
      <c r="D17" s="6"/>
      <c r="E17" s="6"/>
      <c r="F17" s="6"/>
      <c r="G17" s="6"/>
      <c r="H17" s="14">
        <f t="shared" si="0"/>
        <v>0</v>
      </c>
      <c r="I17" s="14" t="str">
        <f t="shared" si="2"/>
        <v/>
      </c>
      <c r="J17" s="14" t="str">
        <f t="shared" si="3"/>
        <v/>
      </c>
      <c r="K17" s="14" t="str">
        <f t="shared" si="1"/>
        <v/>
      </c>
      <c r="L17" s="6"/>
    </row>
    <row r="18" spans="1:12" x14ac:dyDescent="0.25">
      <c r="A18" s="42">
        <v>10</v>
      </c>
      <c r="B18" s="43"/>
      <c r="C18" s="43"/>
      <c r="D18" s="43"/>
      <c r="E18" s="43"/>
      <c r="F18" s="43"/>
      <c r="G18" s="43"/>
      <c r="H18" s="42">
        <f t="shared" si="0"/>
        <v>0</v>
      </c>
      <c r="I18" s="42" t="str">
        <f t="shared" si="2"/>
        <v/>
      </c>
      <c r="J18" s="42" t="str">
        <f t="shared" si="3"/>
        <v/>
      </c>
      <c r="K18" s="42" t="str">
        <f t="shared" si="1"/>
        <v/>
      </c>
      <c r="L18" s="43"/>
    </row>
    <row r="19" spans="1:12" x14ac:dyDescent="0.25">
      <c r="A19" s="14">
        <v>11</v>
      </c>
      <c r="B19" s="6"/>
      <c r="C19" s="6"/>
      <c r="D19" s="6"/>
      <c r="E19" s="6"/>
      <c r="F19" s="6"/>
      <c r="G19" s="6"/>
      <c r="H19" s="14">
        <f t="shared" si="0"/>
        <v>0</v>
      </c>
      <c r="I19" s="14" t="str">
        <f t="shared" si="2"/>
        <v/>
      </c>
      <c r="J19" s="14" t="str">
        <f t="shared" si="3"/>
        <v/>
      </c>
      <c r="K19" s="14" t="str">
        <f t="shared" si="1"/>
        <v/>
      </c>
      <c r="L19" s="6"/>
    </row>
    <row r="20" spans="1:12" x14ac:dyDescent="0.25">
      <c r="A20" s="42">
        <v>12</v>
      </c>
      <c r="B20" s="43"/>
      <c r="C20" s="43"/>
      <c r="D20" s="43"/>
      <c r="E20" s="43"/>
      <c r="F20" s="43"/>
      <c r="G20" s="43"/>
      <c r="H20" s="42">
        <f t="shared" si="0"/>
        <v>0</v>
      </c>
      <c r="I20" s="42" t="str">
        <f t="shared" si="2"/>
        <v/>
      </c>
      <c r="J20" s="42" t="str">
        <f t="shared" si="3"/>
        <v/>
      </c>
      <c r="K20" s="42" t="str">
        <f t="shared" si="1"/>
        <v/>
      </c>
      <c r="L20" s="43"/>
    </row>
    <row r="21" spans="1:12" x14ac:dyDescent="0.25">
      <c r="A21" s="14">
        <v>13</v>
      </c>
      <c r="B21" s="6"/>
      <c r="C21" s="6"/>
      <c r="D21" s="6"/>
      <c r="E21" s="6"/>
      <c r="F21" s="6"/>
      <c r="G21" s="6"/>
      <c r="H21" s="14">
        <f t="shared" si="0"/>
        <v>0</v>
      </c>
      <c r="I21" s="14" t="str">
        <f t="shared" si="2"/>
        <v/>
      </c>
      <c r="J21" s="14" t="str">
        <f t="shared" si="3"/>
        <v/>
      </c>
      <c r="K21" s="14" t="str">
        <f t="shared" si="1"/>
        <v/>
      </c>
      <c r="L21" s="6"/>
    </row>
    <row r="22" spans="1:12" x14ac:dyDescent="0.25">
      <c r="A22" s="42">
        <v>14</v>
      </c>
      <c r="B22" s="43"/>
      <c r="C22" s="43"/>
      <c r="D22" s="43"/>
      <c r="E22" s="43"/>
      <c r="F22" s="43"/>
      <c r="G22" s="43"/>
      <c r="H22" s="42">
        <f t="shared" si="0"/>
        <v>0</v>
      </c>
      <c r="I22" s="42" t="str">
        <f t="shared" si="2"/>
        <v/>
      </c>
      <c r="J22" s="42" t="str">
        <f t="shared" si="3"/>
        <v/>
      </c>
      <c r="K22" s="42" t="str">
        <f t="shared" si="1"/>
        <v/>
      </c>
      <c r="L22" s="43"/>
    </row>
    <row r="23" spans="1:12" x14ac:dyDescent="0.25">
      <c r="A23" s="14">
        <v>15</v>
      </c>
      <c r="B23" s="6"/>
      <c r="C23" s="6"/>
      <c r="D23" s="6"/>
      <c r="E23" s="6"/>
      <c r="F23" s="6"/>
      <c r="G23" s="6"/>
      <c r="H23" s="14">
        <f t="shared" si="0"/>
        <v>0</v>
      </c>
      <c r="I23" s="14" t="str">
        <f t="shared" si="2"/>
        <v/>
      </c>
      <c r="J23" s="14" t="str">
        <f t="shared" si="3"/>
        <v/>
      </c>
      <c r="K23" s="14" t="str">
        <f t="shared" si="1"/>
        <v/>
      </c>
      <c r="L23" s="6"/>
    </row>
    <row r="24" spans="1:12" x14ac:dyDescent="0.25">
      <c r="A24" s="42">
        <v>16</v>
      </c>
      <c r="B24" s="43"/>
      <c r="C24" s="43"/>
      <c r="D24" s="43"/>
      <c r="E24" s="43"/>
      <c r="F24" s="43"/>
      <c r="G24" s="43"/>
      <c r="H24" s="42">
        <f t="shared" si="0"/>
        <v>0</v>
      </c>
      <c r="I24" s="42" t="str">
        <f t="shared" si="2"/>
        <v/>
      </c>
      <c r="J24" s="42" t="str">
        <f t="shared" si="3"/>
        <v/>
      </c>
      <c r="K24" s="42" t="str">
        <f t="shared" si="1"/>
        <v/>
      </c>
      <c r="L24" s="43"/>
    </row>
    <row r="25" spans="1:12" x14ac:dyDescent="0.25">
      <c r="A25" s="124" t="s">
        <v>173</v>
      </c>
      <c r="B25" s="93"/>
      <c r="C25" s="24">
        <f>SUM(C9:C24)</f>
        <v>45</v>
      </c>
      <c r="D25" s="24">
        <f>SUM(D9:D24)</f>
        <v>9</v>
      </c>
      <c r="E25" s="24">
        <f>SUM(E9:E24)</f>
        <v>75</v>
      </c>
      <c r="F25" s="24">
        <f>SUM(F9:F24)</f>
        <v>180</v>
      </c>
      <c r="G25" s="23"/>
      <c r="H25" s="23"/>
      <c r="I25" s="23"/>
      <c r="J25" s="23"/>
      <c r="K25" s="23"/>
      <c r="L25" s="23"/>
    </row>
    <row r="27" spans="1:12" x14ac:dyDescent="0.25">
      <c r="A27" s="73" t="s">
        <v>174</v>
      </c>
      <c r="B27" s="106"/>
      <c r="C27" s="106"/>
      <c r="D27" s="106"/>
      <c r="E27" s="106"/>
      <c r="F27" s="106"/>
      <c r="G27" s="106"/>
      <c r="H27" s="106"/>
      <c r="I27" s="106"/>
      <c r="J27" s="106"/>
      <c r="K27" s="106"/>
      <c r="L27" s="106"/>
    </row>
    <row r="28" spans="1:12" x14ac:dyDescent="0.25">
      <c r="A28" s="119" t="s">
        <v>101</v>
      </c>
      <c r="B28" s="111"/>
      <c r="C28" s="111"/>
      <c r="D28" s="120">
        <f>$B$6</f>
        <v>0</v>
      </c>
      <c r="E28" s="111"/>
      <c r="F28" s="111"/>
      <c r="G28" s="122" t="s">
        <v>179</v>
      </c>
      <c r="H28" s="111"/>
      <c r="I28" s="111"/>
      <c r="J28" s="111"/>
      <c r="K28" s="111"/>
      <c r="L28" s="111"/>
    </row>
    <row r="29" spans="1:12" x14ac:dyDescent="0.25">
      <c r="A29" s="110" t="s">
        <v>175</v>
      </c>
      <c r="B29" s="106"/>
      <c r="C29" s="106"/>
      <c r="D29" s="121" t="str">
        <f>IFERROR(INDEX(B9:B24,MATCH(MIN(J9:J24),J9:J24,0)),"Enter data above")</f>
        <v>Example: Drill Press Station</v>
      </c>
      <c r="E29" s="106"/>
      <c r="F29" s="106"/>
      <c r="G29" s="123" t="s">
        <v>180</v>
      </c>
      <c r="H29" s="106"/>
      <c r="I29" s="106"/>
      <c r="J29" s="106"/>
      <c r="K29" s="106"/>
      <c r="L29" s="106"/>
    </row>
    <row r="30" spans="1:12" x14ac:dyDescent="0.25">
      <c r="A30" s="119" t="s">
        <v>176</v>
      </c>
      <c r="B30" s="111"/>
      <c r="C30" s="111"/>
      <c r="D30" s="120">
        <f>IFERROR(_xlfn.MINIFS(J9:J24,J9:J24,"&gt;0"),"")</f>
        <v>0</v>
      </c>
      <c r="E30" s="111"/>
      <c r="F30" s="111"/>
      <c r="G30" s="106"/>
      <c r="H30" s="106"/>
      <c r="I30" s="106"/>
      <c r="J30" s="106"/>
      <c r="K30" s="106"/>
      <c r="L30" s="106"/>
    </row>
    <row r="31" spans="1:12" x14ac:dyDescent="0.25">
      <c r="A31" s="110" t="s">
        <v>177</v>
      </c>
      <c r="B31" s="106"/>
      <c r="C31" s="106"/>
      <c r="D31" s="121">
        <f>COUNTIF(K9:K24,"✖ NO")</f>
        <v>3</v>
      </c>
      <c r="E31" s="106"/>
      <c r="F31" s="106"/>
      <c r="G31" s="106"/>
      <c r="H31" s="106"/>
      <c r="I31" s="106"/>
      <c r="J31" s="106"/>
      <c r="K31" s="106"/>
      <c r="L31" s="106"/>
    </row>
    <row r="32" spans="1:12" x14ac:dyDescent="0.25">
      <c r="A32" s="119" t="s">
        <v>178</v>
      </c>
      <c r="B32" s="111"/>
      <c r="C32" s="111"/>
      <c r="D32" s="120">
        <f>COUNTIF(K9:K24,"✔ YES")</f>
        <v>0</v>
      </c>
      <c r="E32" s="111"/>
      <c r="F32" s="111"/>
      <c r="G32" s="106"/>
      <c r="H32" s="106"/>
      <c r="I32" s="106"/>
      <c r="J32" s="106"/>
      <c r="K32" s="106"/>
      <c r="L32" s="106"/>
    </row>
  </sheetData>
  <mergeCells count="28">
    <mergeCell ref="A27:L27"/>
    <mergeCell ref="A1:L1"/>
    <mergeCell ref="A3:B3"/>
    <mergeCell ref="C3:F3"/>
    <mergeCell ref="H3:L3"/>
    <mergeCell ref="A4:B4"/>
    <mergeCell ref="C4:F4"/>
    <mergeCell ref="H4:L4"/>
    <mergeCell ref="C6:D6"/>
    <mergeCell ref="F6:G6"/>
    <mergeCell ref="I6:J6"/>
    <mergeCell ref="K6:L6"/>
    <mergeCell ref="A25:B25"/>
    <mergeCell ref="A28:C28"/>
    <mergeCell ref="D28:F28"/>
    <mergeCell ref="G28:L28"/>
    <mergeCell ref="A29:C29"/>
    <mergeCell ref="D29:F29"/>
    <mergeCell ref="G29:L29"/>
    <mergeCell ref="A32:C32"/>
    <mergeCell ref="D32:F32"/>
    <mergeCell ref="G32:L32"/>
    <mergeCell ref="A30:C30"/>
    <mergeCell ref="D30:F30"/>
    <mergeCell ref="G30:L30"/>
    <mergeCell ref="A31:C31"/>
    <mergeCell ref="D31:F31"/>
    <mergeCell ref="G31:L31"/>
  </mergeCells>
  <conditionalFormatting sqref="K9:K24">
    <cfRule type="containsText" dxfId="7" priority="1" operator="containsText" text="YES">
      <formula>NOT(ISERROR(SEARCH("YES",K9)))</formula>
    </cfRule>
    <cfRule type="containsText" dxfId="6" priority="2" operator="containsText" text="NO">
      <formula>NOT(ISERROR(SEARCH("NO",K9)))</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2B21D-4364-417D-9C88-2DD3F60E3FC6}">
  <sheetPr>
    <tabColor rgb="FF2E75B6"/>
  </sheetPr>
  <dimension ref="A1:S68"/>
  <sheetViews>
    <sheetView workbookViewId="0">
      <selection sqref="A1:L1"/>
    </sheetView>
  </sheetViews>
  <sheetFormatPr defaultColWidth="19.7109375" defaultRowHeight="15" x14ac:dyDescent="0.25"/>
  <cols>
    <col min="1" max="1" width="6.85546875" bestFit="1" customWidth="1"/>
    <col min="3" max="3" width="7" bestFit="1" customWidth="1"/>
    <col min="4" max="7" width="8.42578125" bestFit="1" customWidth="1"/>
    <col min="8" max="8" width="10.5703125" bestFit="1" customWidth="1"/>
    <col min="14" max="14" width="17.5703125" bestFit="1" customWidth="1"/>
    <col min="15" max="19" width="8.140625" bestFit="1" customWidth="1"/>
  </cols>
  <sheetData>
    <row r="1" spans="1:19" ht="21" x14ac:dyDescent="0.35">
      <c r="A1" s="108" t="s">
        <v>181</v>
      </c>
      <c r="B1" s="108"/>
      <c r="C1" s="108"/>
      <c r="D1" s="108"/>
      <c r="E1" s="108"/>
      <c r="F1" s="108"/>
      <c r="G1" s="108"/>
      <c r="H1" s="108"/>
      <c r="I1" s="108"/>
      <c r="J1" s="108"/>
      <c r="K1" s="108"/>
      <c r="L1" s="108"/>
    </row>
    <row r="3" spans="1:19" x14ac:dyDescent="0.25">
      <c r="A3" s="100" t="s">
        <v>92</v>
      </c>
      <c r="B3" s="100"/>
      <c r="C3" s="106"/>
      <c r="D3" s="106"/>
      <c r="E3" s="106"/>
      <c r="F3" s="106"/>
      <c r="G3" s="106"/>
      <c r="H3" s="5" t="s">
        <v>95</v>
      </c>
      <c r="I3" s="106"/>
      <c r="J3" s="106"/>
      <c r="K3" s="106"/>
      <c r="L3" s="106"/>
    </row>
    <row r="4" spans="1:19" ht="15.75" x14ac:dyDescent="0.25">
      <c r="A4" s="99" t="s">
        <v>101</v>
      </c>
      <c r="B4" s="99"/>
      <c r="C4" s="8"/>
      <c r="D4" s="100" t="s">
        <v>182</v>
      </c>
      <c r="E4" s="100"/>
      <c r="F4" s="106"/>
      <c r="G4" s="106"/>
      <c r="H4" s="5" t="s">
        <v>100</v>
      </c>
      <c r="I4" s="106"/>
      <c r="J4" s="106"/>
      <c r="K4" s="106"/>
      <c r="L4" s="106"/>
    </row>
    <row r="6" spans="1:19" x14ac:dyDescent="0.25">
      <c r="A6" s="139" t="s">
        <v>183</v>
      </c>
      <c r="B6" s="139"/>
      <c r="C6" s="139"/>
      <c r="D6" s="139"/>
      <c r="E6" s="139"/>
      <c r="F6" s="139"/>
      <c r="G6" s="139"/>
      <c r="H6" s="139"/>
      <c r="I6" s="139"/>
      <c r="J6" s="139"/>
      <c r="K6" s="139"/>
      <c r="L6" s="139"/>
      <c r="N6" s="133" t="s">
        <v>213</v>
      </c>
      <c r="O6" s="91"/>
      <c r="P6" s="91"/>
      <c r="Q6" s="91"/>
      <c r="R6" s="91"/>
      <c r="S6" s="91"/>
    </row>
    <row r="7" spans="1:19" s="4" customFormat="1" ht="24.75" x14ac:dyDescent="0.25">
      <c r="A7" s="51" t="s">
        <v>184</v>
      </c>
      <c r="B7" s="51" t="s">
        <v>106</v>
      </c>
      <c r="C7" s="51" t="s">
        <v>185</v>
      </c>
      <c r="D7" s="13" t="s">
        <v>186</v>
      </c>
      <c r="E7" s="52" t="s">
        <v>187</v>
      </c>
      <c r="F7" s="53" t="s">
        <v>188</v>
      </c>
      <c r="G7" s="54" t="s">
        <v>189</v>
      </c>
      <c r="H7" s="55" t="s">
        <v>190</v>
      </c>
      <c r="I7" s="140" t="s">
        <v>191</v>
      </c>
      <c r="J7" s="140"/>
      <c r="K7" s="140"/>
      <c r="L7" s="140"/>
      <c r="N7" s="59" t="s">
        <v>214</v>
      </c>
      <c r="O7" s="59" t="s">
        <v>215</v>
      </c>
      <c r="P7" s="59" t="s">
        <v>216</v>
      </c>
      <c r="Q7" s="59" t="s">
        <v>217</v>
      </c>
      <c r="R7" s="59" t="s">
        <v>218</v>
      </c>
      <c r="S7" s="59" t="s">
        <v>219</v>
      </c>
    </row>
    <row r="8" spans="1:19" x14ac:dyDescent="0.25">
      <c r="A8" s="47">
        <v>1</v>
      </c>
      <c r="B8" s="48" t="s">
        <v>192</v>
      </c>
      <c r="C8" s="47" t="s">
        <v>193</v>
      </c>
      <c r="D8" s="47">
        <v>5</v>
      </c>
      <c r="E8" s="47">
        <v>0</v>
      </c>
      <c r="F8" s="47">
        <v>5</v>
      </c>
      <c r="G8" s="47">
        <v>0</v>
      </c>
      <c r="H8" s="47">
        <v>0</v>
      </c>
      <c r="I8" s="137" t="s">
        <v>194</v>
      </c>
      <c r="J8" s="111"/>
      <c r="K8" s="111"/>
      <c r="L8" s="111"/>
      <c r="N8" s="10" t="str">
        <f>IF(B8&lt;&gt;"",B8,"Element 1")</f>
        <v>Pick part from bin</v>
      </c>
      <c r="O8" s="11">
        <f t="shared" ref="O8:O26" si="0">IF(D8&gt;0,D8,0)</f>
        <v>5</v>
      </c>
      <c r="P8" s="11">
        <f t="shared" ref="P8:P26" si="1">IF(E8&gt;0,E8,0)</f>
        <v>0</v>
      </c>
      <c r="Q8" s="11">
        <f t="shared" ref="Q8:Q26" si="2">IF(F8&gt;0,F8,0)</f>
        <v>5</v>
      </c>
      <c r="R8" s="11">
        <f t="shared" ref="R8:R26" si="3">IF(G8&gt;0,G8,0)</f>
        <v>0</v>
      </c>
      <c r="S8" s="11">
        <f t="shared" ref="S8:S26" si="4">IF(H8&gt;0,H8,0)</f>
        <v>0</v>
      </c>
    </row>
    <row r="9" spans="1:19" x14ac:dyDescent="0.25">
      <c r="A9" s="17">
        <v>2</v>
      </c>
      <c r="B9" s="15" t="s">
        <v>195</v>
      </c>
      <c r="C9" s="17" t="s">
        <v>193</v>
      </c>
      <c r="D9" s="17">
        <v>8</v>
      </c>
      <c r="E9" s="17">
        <v>8</v>
      </c>
      <c r="F9" s="17">
        <v>0</v>
      </c>
      <c r="G9" s="17">
        <v>8</v>
      </c>
      <c r="H9" s="17">
        <v>0</v>
      </c>
      <c r="I9" s="138" t="s">
        <v>196</v>
      </c>
      <c r="J9" s="106"/>
      <c r="K9" s="106"/>
      <c r="L9" s="106"/>
      <c r="N9" s="10" t="str">
        <f>IF(B9&lt;&gt;"",B9,"Element 2")</f>
        <v>Load into fixture</v>
      </c>
      <c r="O9" s="11">
        <f t="shared" si="0"/>
        <v>8</v>
      </c>
      <c r="P9" s="11">
        <f t="shared" si="1"/>
        <v>8</v>
      </c>
      <c r="Q9" s="11">
        <f t="shared" si="2"/>
        <v>0</v>
      </c>
      <c r="R9" s="11">
        <f t="shared" si="3"/>
        <v>8</v>
      </c>
      <c r="S9" s="11">
        <f t="shared" si="4"/>
        <v>0</v>
      </c>
    </row>
    <row r="10" spans="1:19" x14ac:dyDescent="0.25">
      <c r="A10" s="47">
        <v>3</v>
      </c>
      <c r="B10" s="48" t="s">
        <v>197</v>
      </c>
      <c r="C10" s="47" t="s">
        <v>193</v>
      </c>
      <c r="D10" s="47">
        <v>3</v>
      </c>
      <c r="E10" s="47">
        <v>3</v>
      </c>
      <c r="F10" s="47">
        <v>3</v>
      </c>
      <c r="G10" s="47">
        <v>3</v>
      </c>
      <c r="H10" s="47">
        <v>3</v>
      </c>
      <c r="I10" s="137" t="s">
        <v>198</v>
      </c>
      <c r="J10" s="111"/>
      <c r="K10" s="111"/>
      <c r="L10" s="111"/>
      <c r="N10" s="10" t="str">
        <f>IF(B10&lt;&gt;"",B10,"Element 3")</f>
        <v>Start machine</v>
      </c>
      <c r="O10" s="11">
        <f t="shared" si="0"/>
        <v>3</v>
      </c>
      <c r="P10" s="11">
        <f t="shared" si="1"/>
        <v>3</v>
      </c>
      <c r="Q10" s="11">
        <f t="shared" si="2"/>
        <v>3</v>
      </c>
      <c r="R10" s="11">
        <f t="shared" si="3"/>
        <v>3</v>
      </c>
      <c r="S10" s="11">
        <f t="shared" si="4"/>
        <v>3</v>
      </c>
    </row>
    <row r="11" spans="1:19" x14ac:dyDescent="0.25">
      <c r="A11" s="17">
        <v>4</v>
      </c>
      <c r="B11" s="15" t="s">
        <v>199</v>
      </c>
      <c r="C11" s="17" t="s">
        <v>200</v>
      </c>
      <c r="D11" s="17">
        <v>4</v>
      </c>
      <c r="E11" s="17">
        <v>0</v>
      </c>
      <c r="F11" s="17">
        <v>4</v>
      </c>
      <c r="G11" s="17">
        <v>0</v>
      </c>
      <c r="H11" s="17">
        <v>0</v>
      </c>
      <c r="I11" s="138" t="s">
        <v>201</v>
      </c>
      <c r="J11" s="106"/>
      <c r="K11" s="106"/>
      <c r="L11" s="106"/>
      <c r="N11" s="10" t="str">
        <f>IF(B11&lt;&gt;"",B11,"Element 4")</f>
        <v>Walk to inspection station</v>
      </c>
      <c r="O11" s="11">
        <f t="shared" si="0"/>
        <v>4</v>
      </c>
      <c r="P11" s="11">
        <f t="shared" si="1"/>
        <v>0</v>
      </c>
      <c r="Q11" s="11">
        <f t="shared" si="2"/>
        <v>4</v>
      </c>
      <c r="R11" s="11">
        <f t="shared" si="3"/>
        <v>0</v>
      </c>
      <c r="S11" s="11">
        <f t="shared" si="4"/>
        <v>0</v>
      </c>
    </row>
    <row r="12" spans="1:19" x14ac:dyDescent="0.25">
      <c r="A12" s="47">
        <v>5</v>
      </c>
      <c r="B12" s="48" t="s">
        <v>202</v>
      </c>
      <c r="C12" s="47" t="s">
        <v>193</v>
      </c>
      <c r="D12" s="47">
        <v>0</v>
      </c>
      <c r="E12" s="47">
        <v>10</v>
      </c>
      <c r="F12" s="47">
        <v>0</v>
      </c>
      <c r="G12" s="47">
        <v>10</v>
      </c>
      <c r="H12" s="47">
        <v>0</v>
      </c>
      <c r="I12" s="137" t="s">
        <v>203</v>
      </c>
      <c r="J12" s="111"/>
      <c r="K12" s="111"/>
      <c r="L12" s="111"/>
      <c r="N12" s="10" t="str">
        <f>IF(B12&lt;&gt;"",B12,"Element 5")</f>
        <v>Inspect part dimensions</v>
      </c>
      <c r="O12" s="11">
        <f t="shared" si="0"/>
        <v>0</v>
      </c>
      <c r="P12" s="11">
        <f t="shared" si="1"/>
        <v>10</v>
      </c>
      <c r="Q12" s="11">
        <f t="shared" si="2"/>
        <v>0</v>
      </c>
      <c r="R12" s="11">
        <f t="shared" si="3"/>
        <v>10</v>
      </c>
      <c r="S12" s="11">
        <f t="shared" si="4"/>
        <v>0</v>
      </c>
    </row>
    <row r="13" spans="1:19" x14ac:dyDescent="0.25">
      <c r="A13" s="17">
        <v>6</v>
      </c>
      <c r="B13" s="15" t="s">
        <v>204</v>
      </c>
      <c r="C13" s="17" t="s">
        <v>193</v>
      </c>
      <c r="D13" s="17">
        <v>12</v>
      </c>
      <c r="E13" s="17">
        <v>0</v>
      </c>
      <c r="F13" s="17">
        <v>12</v>
      </c>
      <c r="G13" s="17">
        <v>0</v>
      </c>
      <c r="H13" s="17">
        <v>12</v>
      </c>
      <c r="I13" s="138" t="s">
        <v>205</v>
      </c>
      <c r="J13" s="138"/>
      <c r="K13" s="138"/>
      <c r="L13" s="138"/>
      <c r="N13" s="10" t="str">
        <f>IF(B13&lt;&gt;"",B13,"Element 6")</f>
        <v>Deburr edges</v>
      </c>
      <c r="O13" s="11">
        <f t="shared" si="0"/>
        <v>12</v>
      </c>
      <c r="P13" s="11">
        <f t="shared" si="1"/>
        <v>0</v>
      </c>
      <c r="Q13" s="11">
        <f t="shared" si="2"/>
        <v>12</v>
      </c>
      <c r="R13" s="11">
        <f t="shared" si="3"/>
        <v>0</v>
      </c>
      <c r="S13" s="11">
        <f t="shared" si="4"/>
        <v>12</v>
      </c>
    </row>
    <row r="14" spans="1:19" x14ac:dyDescent="0.25">
      <c r="A14" s="47">
        <v>7</v>
      </c>
      <c r="B14" s="48" t="s">
        <v>206</v>
      </c>
      <c r="C14" s="47" t="s">
        <v>193</v>
      </c>
      <c r="D14" s="47">
        <v>6</v>
      </c>
      <c r="E14" s="47">
        <v>6</v>
      </c>
      <c r="F14" s="47">
        <v>0</v>
      </c>
      <c r="G14" s="47">
        <v>6</v>
      </c>
      <c r="H14" s="47">
        <v>6</v>
      </c>
      <c r="I14" s="137" t="s">
        <v>207</v>
      </c>
      <c r="J14" s="137"/>
      <c r="K14" s="137"/>
      <c r="L14" s="137"/>
      <c r="N14" s="10" t="str">
        <f>IF(B14&lt;&gt;"",B14,"Element 7")</f>
        <v>Label and move to outbox</v>
      </c>
      <c r="O14" s="11">
        <f t="shared" si="0"/>
        <v>6</v>
      </c>
      <c r="P14" s="11">
        <f t="shared" si="1"/>
        <v>6</v>
      </c>
      <c r="Q14" s="11">
        <f t="shared" si="2"/>
        <v>0</v>
      </c>
      <c r="R14" s="11">
        <f t="shared" si="3"/>
        <v>6</v>
      </c>
      <c r="S14" s="11">
        <f t="shared" si="4"/>
        <v>6</v>
      </c>
    </row>
    <row r="15" spans="1:19" x14ac:dyDescent="0.25">
      <c r="A15" s="17">
        <v>8</v>
      </c>
      <c r="B15" s="6"/>
      <c r="C15" s="6"/>
      <c r="D15" s="6"/>
      <c r="E15" s="6"/>
      <c r="F15" s="6"/>
      <c r="G15" s="6"/>
      <c r="H15" s="6"/>
      <c r="I15" s="106"/>
      <c r="J15" s="106"/>
      <c r="K15" s="106"/>
      <c r="L15" s="106"/>
      <c r="N15" s="10" t="str">
        <f>IF(B15&lt;&gt;"",B15,"Element 8")</f>
        <v>Element 8</v>
      </c>
      <c r="O15" s="11">
        <f t="shared" si="0"/>
        <v>0</v>
      </c>
      <c r="P15" s="11">
        <f t="shared" si="1"/>
        <v>0</v>
      </c>
      <c r="Q15" s="11">
        <f t="shared" si="2"/>
        <v>0</v>
      </c>
      <c r="R15" s="11">
        <f t="shared" si="3"/>
        <v>0</v>
      </c>
      <c r="S15" s="11">
        <f t="shared" si="4"/>
        <v>0</v>
      </c>
    </row>
    <row r="16" spans="1:19" x14ac:dyDescent="0.25">
      <c r="A16" s="47">
        <v>9</v>
      </c>
      <c r="B16" s="43"/>
      <c r="C16" s="43"/>
      <c r="D16" s="43"/>
      <c r="E16" s="43"/>
      <c r="F16" s="43"/>
      <c r="G16" s="43"/>
      <c r="H16" s="43"/>
      <c r="I16" s="111"/>
      <c r="J16" s="111"/>
      <c r="K16" s="111"/>
      <c r="L16" s="111"/>
      <c r="N16" s="10" t="str">
        <f>IF(B16&lt;&gt;"",B16,"Element 9")</f>
        <v>Element 9</v>
      </c>
      <c r="O16" s="11">
        <f t="shared" si="0"/>
        <v>0</v>
      </c>
      <c r="P16" s="11">
        <f t="shared" si="1"/>
        <v>0</v>
      </c>
      <c r="Q16" s="11">
        <f t="shared" si="2"/>
        <v>0</v>
      </c>
      <c r="R16" s="11">
        <f t="shared" si="3"/>
        <v>0</v>
      </c>
      <c r="S16" s="11">
        <f t="shared" si="4"/>
        <v>0</v>
      </c>
    </row>
    <row r="17" spans="1:19" x14ac:dyDescent="0.25">
      <c r="A17" s="17">
        <v>10</v>
      </c>
      <c r="B17" s="6"/>
      <c r="C17" s="6"/>
      <c r="D17" s="6"/>
      <c r="E17" s="6"/>
      <c r="F17" s="6"/>
      <c r="G17" s="6"/>
      <c r="H17" s="6"/>
      <c r="I17" s="106"/>
      <c r="J17" s="106"/>
      <c r="K17" s="106"/>
      <c r="L17" s="106"/>
      <c r="N17" s="10" t="str">
        <f>IF(B17&lt;&gt;"",B17,"Element 10")</f>
        <v>Element 10</v>
      </c>
      <c r="O17" s="11">
        <f t="shared" si="0"/>
        <v>0</v>
      </c>
      <c r="P17" s="11">
        <f t="shared" si="1"/>
        <v>0</v>
      </c>
      <c r="Q17" s="11">
        <f t="shared" si="2"/>
        <v>0</v>
      </c>
      <c r="R17" s="11">
        <f t="shared" si="3"/>
        <v>0</v>
      </c>
      <c r="S17" s="11">
        <f t="shared" si="4"/>
        <v>0</v>
      </c>
    </row>
    <row r="18" spans="1:19" x14ac:dyDescent="0.25">
      <c r="A18" s="47">
        <v>11</v>
      </c>
      <c r="B18" s="43"/>
      <c r="C18" s="43"/>
      <c r="D18" s="43"/>
      <c r="E18" s="43"/>
      <c r="F18" s="43"/>
      <c r="G18" s="43"/>
      <c r="H18" s="43"/>
      <c r="I18" s="111"/>
      <c r="J18" s="111"/>
      <c r="K18" s="111"/>
      <c r="L18" s="111"/>
      <c r="N18" s="10" t="str">
        <f>IF(B18&lt;&gt;"",B18,"Element 11")</f>
        <v>Element 11</v>
      </c>
      <c r="O18" s="11">
        <f t="shared" si="0"/>
        <v>0</v>
      </c>
      <c r="P18" s="11">
        <f t="shared" si="1"/>
        <v>0</v>
      </c>
      <c r="Q18" s="11">
        <f t="shared" si="2"/>
        <v>0</v>
      </c>
      <c r="R18" s="11">
        <f t="shared" si="3"/>
        <v>0</v>
      </c>
      <c r="S18" s="11">
        <f t="shared" si="4"/>
        <v>0</v>
      </c>
    </row>
    <row r="19" spans="1:19" x14ac:dyDescent="0.25">
      <c r="A19" s="17">
        <v>12</v>
      </c>
      <c r="B19" s="6"/>
      <c r="C19" s="6"/>
      <c r="D19" s="6"/>
      <c r="E19" s="6"/>
      <c r="F19" s="6"/>
      <c r="G19" s="6"/>
      <c r="H19" s="6"/>
      <c r="I19" s="106"/>
      <c r="J19" s="106"/>
      <c r="K19" s="106"/>
      <c r="L19" s="106"/>
      <c r="N19" s="10" t="str">
        <f>IF(B19&lt;&gt;"",B19,"Element 12")</f>
        <v>Element 12</v>
      </c>
      <c r="O19" s="11">
        <f t="shared" si="0"/>
        <v>0</v>
      </c>
      <c r="P19" s="11">
        <f t="shared" si="1"/>
        <v>0</v>
      </c>
      <c r="Q19" s="11">
        <f t="shared" si="2"/>
        <v>0</v>
      </c>
      <c r="R19" s="11">
        <f t="shared" si="3"/>
        <v>0</v>
      </c>
      <c r="S19" s="11">
        <f t="shared" si="4"/>
        <v>0</v>
      </c>
    </row>
    <row r="20" spans="1:19" x14ac:dyDescent="0.25">
      <c r="A20" s="47">
        <v>13</v>
      </c>
      <c r="B20" s="43"/>
      <c r="C20" s="43"/>
      <c r="D20" s="43"/>
      <c r="E20" s="43"/>
      <c r="F20" s="43"/>
      <c r="G20" s="43"/>
      <c r="H20" s="43"/>
      <c r="I20" s="111"/>
      <c r="J20" s="111"/>
      <c r="K20" s="111"/>
      <c r="L20" s="111"/>
      <c r="N20" s="10" t="str">
        <f>IF(B20&lt;&gt;"",B20,"Element 13")</f>
        <v>Element 13</v>
      </c>
      <c r="O20" s="11">
        <f t="shared" si="0"/>
        <v>0</v>
      </c>
      <c r="P20" s="11">
        <f t="shared" si="1"/>
        <v>0</v>
      </c>
      <c r="Q20" s="11">
        <f t="shared" si="2"/>
        <v>0</v>
      </c>
      <c r="R20" s="11">
        <f t="shared" si="3"/>
        <v>0</v>
      </c>
      <c r="S20" s="11">
        <f t="shared" si="4"/>
        <v>0</v>
      </c>
    </row>
    <row r="21" spans="1:19" x14ac:dyDescent="0.25">
      <c r="A21" s="17">
        <v>14</v>
      </c>
      <c r="B21" s="6"/>
      <c r="C21" s="6"/>
      <c r="D21" s="6"/>
      <c r="E21" s="6"/>
      <c r="F21" s="6"/>
      <c r="G21" s="6"/>
      <c r="H21" s="6"/>
      <c r="I21" s="106"/>
      <c r="J21" s="106"/>
      <c r="K21" s="106"/>
      <c r="L21" s="106"/>
      <c r="N21" s="10" t="str">
        <f>IF(B21&lt;&gt;"",B21,"Element 14")</f>
        <v>Element 14</v>
      </c>
      <c r="O21" s="11">
        <f t="shared" si="0"/>
        <v>0</v>
      </c>
      <c r="P21" s="11">
        <f t="shared" si="1"/>
        <v>0</v>
      </c>
      <c r="Q21" s="11">
        <f t="shared" si="2"/>
        <v>0</v>
      </c>
      <c r="R21" s="11">
        <f t="shared" si="3"/>
        <v>0</v>
      </c>
      <c r="S21" s="11">
        <f t="shared" si="4"/>
        <v>0</v>
      </c>
    </row>
    <row r="22" spans="1:19" x14ac:dyDescent="0.25">
      <c r="A22" s="47">
        <v>15</v>
      </c>
      <c r="B22" s="43"/>
      <c r="C22" s="43"/>
      <c r="D22" s="43"/>
      <c r="E22" s="43"/>
      <c r="F22" s="43"/>
      <c r="G22" s="43"/>
      <c r="H22" s="43"/>
      <c r="I22" s="111"/>
      <c r="J22" s="111"/>
      <c r="K22" s="111"/>
      <c r="L22" s="111"/>
      <c r="N22" s="10" t="str">
        <f>IF(B22&lt;&gt;"",B22,"Element 15")</f>
        <v>Element 15</v>
      </c>
      <c r="O22" s="11">
        <f t="shared" si="0"/>
        <v>0</v>
      </c>
      <c r="P22" s="11">
        <f t="shared" si="1"/>
        <v>0</v>
      </c>
      <c r="Q22" s="11">
        <f t="shared" si="2"/>
        <v>0</v>
      </c>
      <c r="R22" s="11">
        <f t="shared" si="3"/>
        <v>0</v>
      </c>
      <c r="S22" s="11">
        <f t="shared" si="4"/>
        <v>0</v>
      </c>
    </row>
    <row r="23" spans="1:19" x14ac:dyDescent="0.25">
      <c r="A23" s="17">
        <v>16</v>
      </c>
      <c r="B23" s="6"/>
      <c r="C23" s="6"/>
      <c r="D23" s="6"/>
      <c r="E23" s="6"/>
      <c r="F23" s="6"/>
      <c r="G23" s="6"/>
      <c r="H23" s="6"/>
      <c r="I23" s="106"/>
      <c r="J23" s="106"/>
      <c r="K23" s="106"/>
      <c r="L23" s="106"/>
      <c r="N23" s="10" t="str">
        <f>IF(B23&lt;&gt;"",B23,"Element 16")</f>
        <v>Element 16</v>
      </c>
      <c r="O23" s="11">
        <f t="shared" si="0"/>
        <v>0</v>
      </c>
      <c r="P23" s="11">
        <f t="shared" si="1"/>
        <v>0</v>
      </c>
      <c r="Q23" s="11">
        <f t="shared" si="2"/>
        <v>0</v>
      </c>
      <c r="R23" s="11">
        <f t="shared" si="3"/>
        <v>0</v>
      </c>
      <c r="S23" s="11">
        <f t="shared" si="4"/>
        <v>0</v>
      </c>
    </row>
    <row r="24" spans="1:19" x14ac:dyDescent="0.25">
      <c r="A24" s="47">
        <v>17</v>
      </c>
      <c r="B24" s="43"/>
      <c r="C24" s="43"/>
      <c r="D24" s="43"/>
      <c r="E24" s="43"/>
      <c r="F24" s="43"/>
      <c r="G24" s="43"/>
      <c r="H24" s="43"/>
      <c r="I24" s="111"/>
      <c r="J24" s="111"/>
      <c r="K24" s="111"/>
      <c r="L24" s="111"/>
      <c r="N24" s="10" t="str">
        <f>IF(B24&lt;&gt;"",B24,"Element 17")</f>
        <v>Element 17</v>
      </c>
      <c r="O24" s="11">
        <f t="shared" si="0"/>
        <v>0</v>
      </c>
      <c r="P24" s="11">
        <f t="shared" si="1"/>
        <v>0</v>
      </c>
      <c r="Q24" s="11">
        <f t="shared" si="2"/>
        <v>0</v>
      </c>
      <c r="R24" s="11">
        <f t="shared" si="3"/>
        <v>0</v>
      </c>
      <c r="S24" s="11">
        <f t="shared" si="4"/>
        <v>0</v>
      </c>
    </row>
    <row r="25" spans="1:19" x14ac:dyDescent="0.25">
      <c r="A25" s="17">
        <v>18</v>
      </c>
      <c r="B25" s="6"/>
      <c r="C25" s="6"/>
      <c r="D25" s="6"/>
      <c r="E25" s="6"/>
      <c r="F25" s="6"/>
      <c r="G25" s="6"/>
      <c r="H25" s="6"/>
      <c r="I25" s="106"/>
      <c r="J25" s="106"/>
      <c r="K25" s="106"/>
      <c r="L25" s="106"/>
      <c r="N25" s="10" t="str">
        <f>IF(B25&lt;&gt;"",B25,"Element 18")</f>
        <v>Element 18</v>
      </c>
      <c r="O25" s="11">
        <f t="shared" si="0"/>
        <v>0</v>
      </c>
      <c r="P25" s="11">
        <f t="shared" si="1"/>
        <v>0</v>
      </c>
      <c r="Q25" s="11">
        <f t="shared" si="2"/>
        <v>0</v>
      </c>
      <c r="R25" s="11">
        <f t="shared" si="3"/>
        <v>0</v>
      </c>
      <c r="S25" s="11">
        <f t="shared" si="4"/>
        <v>0</v>
      </c>
    </row>
    <row r="26" spans="1:19" x14ac:dyDescent="0.25">
      <c r="A26" s="47">
        <v>19</v>
      </c>
      <c r="B26" s="43"/>
      <c r="C26" s="43"/>
      <c r="D26" s="43"/>
      <c r="E26" s="43"/>
      <c r="F26" s="43"/>
      <c r="G26" s="43"/>
      <c r="H26" s="43"/>
      <c r="I26" s="111"/>
      <c r="J26" s="111"/>
      <c r="K26" s="111"/>
      <c r="L26" s="111"/>
      <c r="N26" s="10" t="str">
        <f>IF(B26&lt;&gt;"",B26,"Element 19")</f>
        <v>Element 19</v>
      </c>
      <c r="O26" s="11">
        <f t="shared" si="0"/>
        <v>0</v>
      </c>
      <c r="P26" s="11">
        <f t="shared" si="1"/>
        <v>0</v>
      </c>
      <c r="Q26" s="11">
        <f t="shared" si="2"/>
        <v>0</v>
      </c>
      <c r="R26" s="11">
        <f t="shared" si="3"/>
        <v>0</v>
      </c>
      <c r="S26" s="11">
        <f t="shared" si="4"/>
        <v>0</v>
      </c>
    </row>
    <row r="27" spans="1:19" x14ac:dyDescent="0.25">
      <c r="A27" s="124" t="s">
        <v>208</v>
      </c>
      <c r="B27" s="93"/>
      <c r="C27" s="93"/>
      <c r="D27" s="24">
        <f>SUM(D8:D26)</f>
        <v>38</v>
      </c>
      <c r="E27" s="24">
        <f>SUM(E8:E26)</f>
        <v>27</v>
      </c>
      <c r="F27" s="24">
        <f>SUM(F8:F26)</f>
        <v>24</v>
      </c>
      <c r="G27" s="24">
        <f>SUM(G8:G26)</f>
        <v>27</v>
      </c>
      <c r="H27" s="24">
        <f>SUM(H8:H26)</f>
        <v>21</v>
      </c>
      <c r="I27" s="23"/>
      <c r="J27" s="23"/>
      <c r="K27" s="23"/>
      <c r="L27" s="23"/>
      <c r="N27" s="60" t="s">
        <v>52</v>
      </c>
      <c r="O27" s="11">
        <f>$C$4</f>
        <v>0</v>
      </c>
      <c r="P27" s="11">
        <f>$C$4</f>
        <v>0</v>
      </c>
      <c r="Q27" s="11">
        <f>$C$4</f>
        <v>0</v>
      </c>
      <c r="R27" s="11">
        <f>$C$4</f>
        <v>0</v>
      </c>
      <c r="S27" s="11">
        <f>$C$4</f>
        <v>0</v>
      </c>
    </row>
    <row r="28" spans="1:19" x14ac:dyDescent="0.25">
      <c r="A28" s="135" t="s">
        <v>209</v>
      </c>
      <c r="B28" s="136"/>
      <c r="C28" s="136"/>
      <c r="D28" s="57">
        <f>$C$4</f>
        <v>0</v>
      </c>
      <c r="E28" s="57">
        <f>$C$4</f>
        <v>0</v>
      </c>
      <c r="F28" s="57">
        <f>$C$4</f>
        <v>0</v>
      </c>
      <c r="G28" s="57">
        <f>$C$4</f>
        <v>0</v>
      </c>
      <c r="H28" s="57">
        <f>$C$4</f>
        <v>0</v>
      </c>
      <c r="I28" s="56"/>
      <c r="J28" s="56"/>
      <c r="K28" s="56"/>
      <c r="L28" s="56"/>
    </row>
    <row r="29" spans="1:19" x14ac:dyDescent="0.25">
      <c r="A29" s="110" t="s">
        <v>210</v>
      </c>
      <c r="B29" s="106"/>
      <c r="C29" s="106"/>
      <c r="D29" s="18" t="str">
        <f>IF($C$4&gt;0,D27/$C$4,"—")</f>
        <v>—</v>
      </c>
      <c r="E29" s="18" t="str">
        <f>IF($C$4&gt;0,E27/$C$4,"—")</f>
        <v>—</v>
      </c>
      <c r="F29" s="18" t="str">
        <f>IF($C$4&gt;0,F27/$C$4,"—")</f>
        <v>—</v>
      </c>
      <c r="G29" s="18" t="str">
        <f>IF($C$4&gt;0,G27/$C$4,"—")</f>
        <v>—</v>
      </c>
      <c r="H29" s="18" t="str">
        <f>IF($C$4&gt;0,H27/$C$4,"—")</f>
        <v>—</v>
      </c>
      <c r="I29" s="6"/>
      <c r="J29" s="6"/>
      <c r="K29" s="6"/>
      <c r="L29" s="6"/>
    </row>
    <row r="30" spans="1:19" x14ac:dyDescent="0.25">
      <c r="A30" s="110" t="s">
        <v>211</v>
      </c>
      <c r="B30" s="106"/>
      <c r="C30" s="106"/>
      <c r="D30" s="58" t="str">
        <f>IF($C$4="","",IF(D27&gt;D28,"⚠ OVER by "&amp;(D27-D28)&amp;"s",IF(D27=$C$4,"= TAKT","Under by "&amp;($C$4-D27)&amp;"s")))</f>
        <v/>
      </c>
      <c r="E30" s="58" t="str">
        <f>IF($C$4="","",IF(E27&gt;E28,"⚠ OVER by "&amp;(E27-E28)&amp;"s",IF(E27=$C$4,"= TAKT","Under by "&amp;($C$4-E27)&amp;"s")))</f>
        <v/>
      </c>
      <c r="F30" s="58" t="str">
        <f>IF($C$4="","",IF(F27&gt;F28,"⚠ OVER by "&amp;(F27-F28)&amp;"s",IF(F27=$C$4,"= TAKT","Under by "&amp;($C$4-F27)&amp;"s")))</f>
        <v/>
      </c>
      <c r="G30" s="58" t="str">
        <f>IF($C$4="","",IF(G27&gt;G28,"⚠ OVER by "&amp;(G27-G28)&amp;"s",IF(G27=$C$4,"= TAKT","Under by "&amp;($C$4-G27)&amp;"s")))</f>
        <v/>
      </c>
      <c r="H30" s="58" t="str">
        <f>IF($C$4="","",IF(H27&gt;H28,"⚠ OVER by "&amp;(H27-H28)&amp;"s",IF(H27=$C$4,"= TAKT","Under by "&amp;($C$4-H27)&amp;"s")))</f>
        <v/>
      </c>
      <c r="I30" s="6"/>
      <c r="J30" s="6"/>
      <c r="K30" s="6"/>
      <c r="L30" s="6"/>
    </row>
    <row r="32" spans="1:19" x14ac:dyDescent="0.25">
      <c r="A32" s="112" t="s">
        <v>212</v>
      </c>
      <c r="B32" s="91"/>
      <c r="C32" s="91"/>
      <c r="D32" s="91"/>
      <c r="E32" s="91"/>
      <c r="F32" s="91"/>
      <c r="G32" s="91"/>
      <c r="H32" s="91"/>
      <c r="I32" s="91"/>
      <c r="J32" s="91"/>
      <c r="K32" s="91"/>
      <c r="L32" s="91"/>
    </row>
    <row r="62" spans="1:12" x14ac:dyDescent="0.25">
      <c r="A62" s="134" t="s">
        <v>220</v>
      </c>
      <c r="B62" s="129"/>
      <c r="C62" s="129"/>
      <c r="D62" s="129"/>
      <c r="E62" s="129"/>
      <c r="F62" s="129"/>
      <c r="G62" s="129"/>
      <c r="H62" s="129"/>
      <c r="I62" s="129"/>
      <c r="J62" s="129"/>
      <c r="K62" s="129"/>
      <c r="L62" s="130"/>
    </row>
    <row r="63" spans="1:12" x14ac:dyDescent="0.25">
      <c r="A63" s="125" t="s">
        <v>221</v>
      </c>
      <c r="B63" s="126"/>
      <c r="C63" s="126"/>
      <c r="D63" s="126"/>
      <c r="E63" s="126"/>
      <c r="F63" s="126"/>
      <c r="G63" s="126"/>
      <c r="H63" s="126"/>
      <c r="I63" s="126"/>
      <c r="J63" s="126"/>
      <c r="K63" s="126"/>
      <c r="L63" s="127"/>
    </row>
    <row r="64" spans="1:12" x14ac:dyDescent="0.25">
      <c r="A64" s="128" t="s">
        <v>222</v>
      </c>
      <c r="B64" s="129"/>
      <c r="C64" s="129"/>
      <c r="D64" s="129"/>
      <c r="E64" s="129"/>
      <c r="F64" s="129"/>
      <c r="G64" s="129"/>
      <c r="H64" s="129"/>
      <c r="I64" s="129"/>
      <c r="J64" s="129"/>
      <c r="K64" s="129"/>
      <c r="L64" s="130"/>
    </row>
    <row r="65" spans="1:12" x14ac:dyDescent="0.25">
      <c r="A65" s="125" t="s">
        <v>223</v>
      </c>
      <c r="B65" s="126"/>
      <c r="C65" s="126"/>
      <c r="D65" s="126"/>
      <c r="E65" s="126"/>
      <c r="F65" s="126"/>
      <c r="G65" s="126"/>
      <c r="H65" s="126"/>
      <c r="I65" s="126"/>
      <c r="J65" s="126"/>
      <c r="K65" s="126"/>
      <c r="L65" s="127"/>
    </row>
    <row r="66" spans="1:12" x14ac:dyDescent="0.25">
      <c r="A66" s="128" t="s">
        <v>224</v>
      </c>
      <c r="B66" s="129"/>
      <c r="C66" s="129"/>
      <c r="D66" s="129"/>
      <c r="E66" s="129"/>
      <c r="F66" s="129"/>
      <c r="G66" s="129"/>
      <c r="H66" s="129"/>
      <c r="I66" s="129"/>
      <c r="J66" s="129"/>
      <c r="K66" s="129"/>
      <c r="L66" s="130"/>
    </row>
    <row r="67" spans="1:12" x14ac:dyDescent="0.25">
      <c r="A67" s="125" t="s">
        <v>225</v>
      </c>
      <c r="B67" s="126"/>
      <c r="C67" s="126"/>
      <c r="D67" s="126"/>
      <c r="E67" s="126"/>
      <c r="F67" s="126"/>
      <c r="G67" s="126"/>
      <c r="H67" s="126"/>
      <c r="I67" s="126"/>
      <c r="J67" s="126"/>
      <c r="K67" s="126"/>
      <c r="L67" s="127"/>
    </row>
    <row r="68" spans="1:12" x14ac:dyDescent="0.25">
      <c r="A68" s="128" t="s">
        <v>226</v>
      </c>
      <c r="B68" s="131"/>
      <c r="C68" s="131"/>
      <c r="D68" s="131"/>
      <c r="E68" s="131"/>
      <c r="F68" s="131"/>
      <c r="G68" s="131"/>
      <c r="H68" s="131"/>
      <c r="I68" s="131"/>
      <c r="J68" s="131"/>
      <c r="K68" s="131"/>
      <c r="L68" s="132"/>
    </row>
  </sheetData>
  <mergeCells count="42">
    <mergeCell ref="A1:L1"/>
    <mergeCell ref="A3:B3"/>
    <mergeCell ref="C3:G3"/>
    <mergeCell ref="I3:L3"/>
    <mergeCell ref="A4:B4"/>
    <mergeCell ref="D4:E4"/>
    <mergeCell ref="F4:G4"/>
    <mergeCell ref="I4:L4"/>
    <mergeCell ref="I17:L17"/>
    <mergeCell ref="A6:L6"/>
    <mergeCell ref="I7:L7"/>
    <mergeCell ref="I8:L8"/>
    <mergeCell ref="I9:L9"/>
    <mergeCell ref="I10:L10"/>
    <mergeCell ref="I11:L11"/>
    <mergeCell ref="I12:L12"/>
    <mergeCell ref="I13:L13"/>
    <mergeCell ref="I14:L14"/>
    <mergeCell ref="I15:L15"/>
    <mergeCell ref="I16:L16"/>
    <mergeCell ref="N6:S6"/>
    <mergeCell ref="A62:L62"/>
    <mergeCell ref="A63:L63"/>
    <mergeCell ref="A64:L64"/>
    <mergeCell ref="I24:L24"/>
    <mergeCell ref="I25:L25"/>
    <mergeCell ref="I26:L26"/>
    <mergeCell ref="A27:C27"/>
    <mergeCell ref="A28:C28"/>
    <mergeCell ref="A29:C29"/>
    <mergeCell ref="I18:L18"/>
    <mergeCell ref="I19:L19"/>
    <mergeCell ref="I20:L20"/>
    <mergeCell ref="I21:L21"/>
    <mergeCell ref="I22:L22"/>
    <mergeCell ref="I23:L23"/>
    <mergeCell ref="A65:L65"/>
    <mergeCell ref="A66:L66"/>
    <mergeCell ref="A67:L67"/>
    <mergeCell ref="A68:L68"/>
    <mergeCell ref="A30:C30"/>
    <mergeCell ref="A32:L32"/>
  </mergeCells>
  <conditionalFormatting sqref="D30:H30">
    <cfRule type="containsText" dxfId="5" priority="1" operator="containsText" text="OVER">
      <formula>NOT(ISERROR(SEARCH("OVER",D30)))</formula>
    </cfRule>
    <cfRule type="containsText" dxfId="4" priority="2" operator="containsText" text="Under">
      <formula>NOT(ISERROR(SEARCH("Under",D30)))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0E3A-BB84-49F7-8473-9331D6BE8A15}">
  <sheetPr>
    <tabColor rgb="FFC55A11"/>
  </sheetPr>
  <dimension ref="A1:L59"/>
  <sheetViews>
    <sheetView workbookViewId="0">
      <selection sqref="A1:L1"/>
    </sheetView>
  </sheetViews>
  <sheetFormatPr defaultColWidth="9.7109375" defaultRowHeight="15" x14ac:dyDescent="0.25"/>
  <sheetData>
    <row r="1" spans="1:12" ht="21" x14ac:dyDescent="0.35">
      <c r="A1" s="158" t="s">
        <v>227</v>
      </c>
      <c r="B1" s="158"/>
      <c r="C1" s="158"/>
      <c r="D1" s="158"/>
      <c r="E1" s="158"/>
      <c r="F1" s="158"/>
      <c r="G1" s="158"/>
      <c r="H1" s="158"/>
      <c r="I1" s="158"/>
      <c r="J1" s="158"/>
      <c r="K1" s="158"/>
      <c r="L1" s="158"/>
    </row>
    <row r="3" spans="1:12" x14ac:dyDescent="0.25">
      <c r="A3" s="100" t="s">
        <v>92</v>
      </c>
      <c r="B3" s="100"/>
      <c r="C3" s="106"/>
      <c r="D3" s="106"/>
      <c r="E3" s="106"/>
      <c r="F3" s="106"/>
      <c r="G3" s="106"/>
      <c r="H3" s="5" t="s">
        <v>228</v>
      </c>
      <c r="I3" s="106"/>
      <c r="J3" s="106"/>
      <c r="K3" s="106"/>
      <c r="L3" s="106"/>
    </row>
    <row r="4" spans="1:12" x14ac:dyDescent="0.25">
      <c r="A4" s="100" t="s">
        <v>94</v>
      </c>
      <c r="B4" s="100"/>
      <c r="C4" s="106"/>
      <c r="D4" s="106"/>
      <c r="E4" s="106"/>
      <c r="F4" s="106"/>
      <c r="G4" s="106"/>
      <c r="H4" s="5" t="s">
        <v>229</v>
      </c>
      <c r="I4" s="106"/>
      <c r="J4" s="106"/>
      <c r="K4" s="106"/>
      <c r="L4" s="106"/>
    </row>
    <row r="5" spans="1:12" x14ac:dyDescent="0.25">
      <c r="A5" s="100" t="s">
        <v>230</v>
      </c>
      <c r="B5" s="100"/>
      <c r="C5" s="106"/>
      <c r="D5" s="106"/>
      <c r="E5" s="106"/>
      <c r="F5" s="106"/>
      <c r="G5" s="106"/>
      <c r="H5" s="5" t="s">
        <v>99</v>
      </c>
      <c r="I5" s="106"/>
      <c r="J5" s="106"/>
      <c r="K5" s="106"/>
      <c r="L5" s="106"/>
    </row>
    <row r="6" spans="1:12" x14ac:dyDescent="0.25">
      <c r="A6" s="100" t="s">
        <v>231</v>
      </c>
      <c r="B6" s="100"/>
      <c r="C6" s="106"/>
      <c r="D6" s="106"/>
      <c r="E6" s="106"/>
      <c r="F6" s="106"/>
      <c r="G6" s="106"/>
      <c r="H6" s="5" t="s">
        <v>232</v>
      </c>
      <c r="I6" s="106"/>
      <c r="J6" s="106"/>
      <c r="K6" s="106"/>
      <c r="L6" s="106"/>
    </row>
    <row r="8" spans="1:12" x14ac:dyDescent="0.25">
      <c r="A8" s="155" t="s">
        <v>233</v>
      </c>
      <c r="B8" s="155"/>
      <c r="C8" s="155"/>
      <c r="D8" s="155"/>
      <c r="E8" s="155"/>
      <c r="F8" s="155"/>
      <c r="G8" s="155"/>
      <c r="H8" s="155"/>
      <c r="I8" s="155"/>
      <c r="J8" s="155"/>
      <c r="K8" s="155"/>
      <c r="L8" s="155"/>
    </row>
    <row r="9" spans="1:12" s="4" customFormat="1" ht="24.75" x14ac:dyDescent="0.25">
      <c r="A9" s="61" t="s">
        <v>234</v>
      </c>
      <c r="B9" s="156" t="s">
        <v>235</v>
      </c>
      <c r="C9" s="156"/>
      <c r="D9" s="156"/>
      <c r="E9" s="156"/>
      <c r="F9" s="156"/>
      <c r="G9" s="61" t="s">
        <v>236</v>
      </c>
      <c r="H9" s="156" t="s">
        <v>237</v>
      </c>
      <c r="I9" s="156"/>
      <c r="J9" s="156"/>
      <c r="K9" s="157" t="s">
        <v>238</v>
      </c>
      <c r="L9" s="157"/>
    </row>
    <row r="10" spans="1:12" x14ac:dyDescent="0.25">
      <c r="A10" s="62">
        <v>1</v>
      </c>
      <c r="B10" s="149" t="s">
        <v>239</v>
      </c>
      <c r="C10" s="143"/>
      <c r="D10" s="143"/>
      <c r="E10" s="143"/>
      <c r="F10" s="143"/>
      <c r="G10" s="63"/>
      <c r="H10" s="142"/>
      <c r="I10" s="143"/>
      <c r="J10" s="143"/>
      <c r="K10" s="150"/>
      <c r="L10" s="143"/>
    </row>
    <row r="11" spans="1:12" x14ac:dyDescent="0.25">
      <c r="A11" s="14">
        <v>2</v>
      </c>
      <c r="B11" s="152" t="s">
        <v>240</v>
      </c>
      <c r="C11" s="106"/>
      <c r="D11" s="106"/>
      <c r="E11" s="106"/>
      <c r="F11" s="106"/>
      <c r="G11" s="65"/>
      <c r="H11" s="109"/>
      <c r="I11" s="106"/>
      <c r="J11" s="106"/>
      <c r="K11" s="153"/>
      <c r="L11" s="106"/>
    </row>
    <row r="12" spans="1:12" x14ac:dyDescent="0.25">
      <c r="A12" s="62">
        <v>3</v>
      </c>
      <c r="B12" s="149" t="s">
        <v>241</v>
      </c>
      <c r="C12" s="143"/>
      <c r="D12" s="143"/>
      <c r="E12" s="143"/>
      <c r="F12" s="143"/>
      <c r="G12" s="63"/>
      <c r="H12" s="142"/>
      <c r="I12" s="143"/>
      <c r="J12" s="143"/>
      <c r="K12" s="150"/>
      <c r="L12" s="143"/>
    </row>
    <row r="13" spans="1:12" x14ac:dyDescent="0.25">
      <c r="A13" s="14">
        <v>4</v>
      </c>
      <c r="B13" s="152" t="s">
        <v>242</v>
      </c>
      <c r="C13" s="106"/>
      <c r="D13" s="106"/>
      <c r="E13" s="106"/>
      <c r="F13" s="106"/>
      <c r="G13" s="65"/>
      <c r="H13" s="109"/>
      <c r="I13" s="106"/>
      <c r="J13" s="106"/>
      <c r="K13" s="153"/>
      <c r="L13" s="106"/>
    </row>
    <row r="14" spans="1:12" x14ac:dyDescent="0.25">
      <c r="A14" s="62">
        <v>5</v>
      </c>
      <c r="B14" s="149" t="s">
        <v>243</v>
      </c>
      <c r="C14" s="143"/>
      <c r="D14" s="143"/>
      <c r="E14" s="143"/>
      <c r="F14" s="143"/>
      <c r="G14" s="63"/>
      <c r="H14" s="142"/>
      <c r="I14" s="143"/>
      <c r="J14" s="143"/>
      <c r="K14" s="150"/>
      <c r="L14" s="143"/>
    </row>
    <row r="15" spans="1:12" x14ac:dyDescent="0.25">
      <c r="A15" s="14">
        <v>6</v>
      </c>
      <c r="B15" s="152" t="s">
        <v>244</v>
      </c>
      <c r="C15" s="152"/>
      <c r="D15" s="152"/>
      <c r="E15" s="152"/>
      <c r="F15" s="152"/>
      <c r="G15" s="65"/>
      <c r="H15" s="109"/>
      <c r="I15" s="106"/>
      <c r="J15" s="106"/>
      <c r="K15" s="153"/>
      <c r="L15" s="106"/>
    </row>
    <row r="16" spans="1:12" x14ac:dyDescent="0.25">
      <c r="A16" s="62">
        <v>7</v>
      </c>
      <c r="B16" s="149" t="s">
        <v>245</v>
      </c>
      <c r="C16" s="149"/>
      <c r="D16" s="149"/>
      <c r="E16" s="149"/>
      <c r="F16" s="149"/>
      <c r="G16" s="63"/>
      <c r="H16" s="142"/>
      <c r="I16" s="143"/>
      <c r="J16" s="143"/>
      <c r="K16" s="150"/>
      <c r="L16" s="143"/>
    </row>
    <row r="17" spans="1:12" x14ac:dyDescent="0.25">
      <c r="A17" s="6"/>
      <c r="B17" s="6"/>
      <c r="C17" s="6"/>
      <c r="D17" s="6"/>
      <c r="E17" s="6"/>
      <c r="F17" s="6"/>
      <c r="G17" s="6"/>
      <c r="H17" s="6"/>
      <c r="I17" s="6"/>
      <c r="J17" s="6"/>
      <c r="K17" s="6"/>
      <c r="L17" s="6"/>
    </row>
    <row r="18" spans="1:12" x14ac:dyDescent="0.25">
      <c r="A18" s="154" t="s">
        <v>246</v>
      </c>
      <c r="B18" s="106"/>
      <c r="C18" s="106"/>
      <c r="D18" s="106"/>
      <c r="E18" s="106"/>
      <c r="F18" s="106"/>
      <c r="G18" s="106"/>
      <c r="H18" s="106"/>
      <c r="I18" s="106"/>
      <c r="J18" s="106"/>
      <c r="K18" s="106"/>
      <c r="L18" s="106"/>
    </row>
    <row r="19" spans="1:12" x14ac:dyDescent="0.25">
      <c r="A19" s="62">
        <v>8</v>
      </c>
      <c r="B19" s="149" t="s">
        <v>247</v>
      </c>
      <c r="C19" s="143"/>
      <c r="D19" s="143"/>
      <c r="E19" s="143"/>
      <c r="F19" s="143"/>
      <c r="G19" s="63"/>
      <c r="H19" s="142"/>
      <c r="I19" s="143"/>
      <c r="J19" s="143"/>
      <c r="K19" s="150"/>
      <c r="L19" s="143"/>
    </row>
    <row r="20" spans="1:12" x14ac:dyDescent="0.25">
      <c r="A20" s="14">
        <v>9</v>
      </c>
      <c r="B20" s="152" t="s">
        <v>248</v>
      </c>
      <c r="C20" s="106"/>
      <c r="D20" s="106"/>
      <c r="E20" s="106"/>
      <c r="F20" s="106"/>
      <c r="G20" s="65"/>
      <c r="H20" s="109"/>
      <c r="I20" s="106"/>
      <c r="J20" s="106"/>
      <c r="K20" s="153"/>
      <c r="L20" s="106"/>
    </row>
    <row r="21" spans="1:12" x14ac:dyDescent="0.25">
      <c r="A21" s="62">
        <v>10</v>
      </c>
      <c r="B21" s="149" t="s">
        <v>249</v>
      </c>
      <c r="C21" s="143"/>
      <c r="D21" s="143"/>
      <c r="E21" s="143"/>
      <c r="F21" s="143"/>
      <c r="G21" s="63"/>
      <c r="H21" s="142"/>
      <c r="I21" s="143"/>
      <c r="J21" s="143"/>
      <c r="K21" s="150"/>
      <c r="L21" s="143"/>
    </row>
    <row r="22" spans="1:12" x14ac:dyDescent="0.25">
      <c r="A22" s="14">
        <v>11</v>
      </c>
      <c r="B22" s="152" t="s">
        <v>250</v>
      </c>
      <c r="C22" s="106"/>
      <c r="D22" s="106"/>
      <c r="E22" s="106"/>
      <c r="F22" s="106"/>
      <c r="G22" s="65"/>
      <c r="H22" s="109"/>
      <c r="I22" s="106"/>
      <c r="J22" s="106"/>
      <c r="K22" s="153"/>
      <c r="L22" s="106"/>
    </row>
    <row r="23" spans="1:12" x14ac:dyDescent="0.25">
      <c r="A23" s="62">
        <v>12</v>
      </c>
      <c r="B23" s="149" t="s">
        <v>251</v>
      </c>
      <c r="C23" s="143"/>
      <c r="D23" s="143"/>
      <c r="E23" s="143"/>
      <c r="F23" s="143"/>
      <c r="G23" s="63"/>
      <c r="H23" s="142"/>
      <c r="I23" s="143"/>
      <c r="J23" s="143"/>
      <c r="K23" s="150"/>
      <c r="L23" s="143"/>
    </row>
    <row r="24" spans="1:12" x14ac:dyDescent="0.25">
      <c r="A24" s="14">
        <v>13</v>
      </c>
      <c r="B24" s="152" t="s">
        <v>252</v>
      </c>
      <c r="C24" s="152"/>
      <c r="D24" s="152"/>
      <c r="E24" s="152"/>
      <c r="F24" s="152"/>
      <c r="G24" s="65"/>
      <c r="H24" s="109"/>
      <c r="I24" s="106"/>
      <c r="J24" s="106"/>
      <c r="K24" s="153"/>
      <c r="L24" s="106"/>
    </row>
    <row r="25" spans="1:12" x14ac:dyDescent="0.25">
      <c r="A25" s="62">
        <v>14</v>
      </c>
      <c r="B25" s="149" t="s">
        <v>253</v>
      </c>
      <c r="C25" s="149"/>
      <c r="D25" s="149"/>
      <c r="E25" s="149"/>
      <c r="F25" s="149"/>
      <c r="G25" s="63"/>
      <c r="H25" s="142"/>
      <c r="I25" s="143"/>
      <c r="J25" s="143"/>
      <c r="K25" s="150"/>
      <c r="L25" s="143"/>
    </row>
    <row r="26" spans="1:12" x14ac:dyDescent="0.25">
      <c r="A26" s="14">
        <v>15</v>
      </c>
      <c r="B26" s="152" t="s">
        <v>254</v>
      </c>
      <c r="C26" s="152"/>
      <c r="D26" s="152"/>
      <c r="E26" s="152"/>
      <c r="F26" s="152"/>
      <c r="G26" s="65"/>
      <c r="H26" s="109"/>
      <c r="I26" s="106"/>
      <c r="J26" s="106"/>
      <c r="K26" s="153"/>
      <c r="L26" s="106"/>
    </row>
    <row r="27" spans="1:12" x14ac:dyDescent="0.25">
      <c r="A27" s="62">
        <v>16</v>
      </c>
      <c r="B27" s="149" t="s">
        <v>255</v>
      </c>
      <c r="C27" s="149"/>
      <c r="D27" s="149"/>
      <c r="E27" s="149"/>
      <c r="F27" s="149"/>
      <c r="G27" s="63"/>
      <c r="H27" s="142"/>
      <c r="I27" s="143"/>
      <c r="J27" s="143"/>
      <c r="K27" s="150"/>
      <c r="L27" s="143"/>
    </row>
    <row r="28" spans="1:12" x14ac:dyDescent="0.25">
      <c r="A28" s="14">
        <v>17</v>
      </c>
      <c r="B28" s="152" t="s">
        <v>256</v>
      </c>
      <c r="C28" s="152"/>
      <c r="D28" s="152"/>
      <c r="E28" s="152"/>
      <c r="F28" s="152"/>
      <c r="G28" s="65"/>
      <c r="H28" s="109"/>
      <c r="I28" s="106"/>
      <c r="J28" s="106"/>
      <c r="K28" s="153"/>
      <c r="L28" s="106"/>
    </row>
    <row r="29" spans="1:12" x14ac:dyDescent="0.25">
      <c r="A29" s="6"/>
      <c r="B29" s="6"/>
      <c r="C29" s="6"/>
      <c r="D29" s="6"/>
      <c r="E29" s="6"/>
      <c r="F29" s="6"/>
      <c r="G29" s="6"/>
      <c r="H29" s="6"/>
      <c r="I29" s="6"/>
      <c r="J29" s="6"/>
      <c r="K29" s="6"/>
      <c r="L29" s="6"/>
    </row>
    <row r="30" spans="1:12" x14ac:dyDescent="0.25">
      <c r="A30" s="154" t="s">
        <v>257</v>
      </c>
      <c r="B30" s="106"/>
      <c r="C30" s="106"/>
      <c r="D30" s="106"/>
      <c r="E30" s="106"/>
      <c r="F30" s="106"/>
      <c r="G30" s="106"/>
      <c r="H30" s="106"/>
      <c r="I30" s="106"/>
      <c r="J30" s="106"/>
      <c r="K30" s="106"/>
      <c r="L30" s="106"/>
    </row>
    <row r="31" spans="1:12" x14ac:dyDescent="0.25">
      <c r="A31" s="62">
        <v>18</v>
      </c>
      <c r="B31" s="149" t="s">
        <v>258</v>
      </c>
      <c r="C31" s="143"/>
      <c r="D31" s="143"/>
      <c r="E31" s="143"/>
      <c r="F31" s="143"/>
      <c r="G31" s="63"/>
      <c r="H31" s="142"/>
      <c r="I31" s="143"/>
      <c r="J31" s="143"/>
      <c r="K31" s="150"/>
      <c r="L31" s="143"/>
    </row>
    <row r="32" spans="1:12" x14ac:dyDescent="0.25">
      <c r="A32" s="14">
        <v>19</v>
      </c>
      <c r="B32" s="152" t="s">
        <v>259</v>
      </c>
      <c r="C32" s="106"/>
      <c r="D32" s="106"/>
      <c r="E32" s="106"/>
      <c r="F32" s="106"/>
      <c r="G32" s="65"/>
      <c r="H32" s="109"/>
      <c r="I32" s="106"/>
      <c r="J32" s="106"/>
      <c r="K32" s="153"/>
      <c r="L32" s="106"/>
    </row>
    <row r="33" spans="1:12" x14ac:dyDescent="0.25">
      <c r="A33" s="62">
        <v>20</v>
      </c>
      <c r="B33" s="149" t="s">
        <v>260</v>
      </c>
      <c r="C33" s="143"/>
      <c r="D33" s="143"/>
      <c r="E33" s="143"/>
      <c r="F33" s="143"/>
      <c r="G33" s="63"/>
      <c r="H33" s="142"/>
      <c r="I33" s="143"/>
      <c r="J33" s="143"/>
      <c r="K33" s="150"/>
      <c r="L33" s="143"/>
    </row>
    <row r="34" spans="1:12" x14ac:dyDescent="0.25">
      <c r="A34" s="14">
        <v>21</v>
      </c>
      <c r="B34" s="152" t="s">
        <v>261</v>
      </c>
      <c r="C34" s="106"/>
      <c r="D34" s="106"/>
      <c r="E34" s="106"/>
      <c r="F34" s="106"/>
      <c r="G34" s="65"/>
      <c r="H34" s="109"/>
      <c r="I34" s="106"/>
      <c r="J34" s="106"/>
      <c r="K34" s="153"/>
      <c r="L34" s="106"/>
    </row>
    <row r="35" spans="1:12" x14ac:dyDescent="0.25">
      <c r="A35" s="62">
        <v>22</v>
      </c>
      <c r="B35" s="149" t="s">
        <v>262</v>
      </c>
      <c r="C35" s="143"/>
      <c r="D35" s="143"/>
      <c r="E35" s="143"/>
      <c r="F35" s="143"/>
      <c r="G35" s="63"/>
      <c r="H35" s="142"/>
      <c r="I35" s="143"/>
      <c r="J35" s="143"/>
      <c r="K35" s="150"/>
      <c r="L35" s="143"/>
    </row>
    <row r="37" spans="1:12" x14ac:dyDescent="0.25">
      <c r="A37" s="144" t="s">
        <v>263</v>
      </c>
      <c r="B37" s="106"/>
      <c r="C37" s="106"/>
      <c r="D37" s="106"/>
      <c r="E37" s="106"/>
      <c r="F37" s="106"/>
      <c r="G37" s="106"/>
      <c r="H37" s="106"/>
      <c r="I37" s="106"/>
      <c r="J37" s="106"/>
      <c r="K37" s="106"/>
      <c r="L37" s="106"/>
    </row>
    <row r="38" spans="1:12" x14ac:dyDescent="0.25">
      <c r="A38" s="151" t="s">
        <v>264</v>
      </c>
      <c r="B38" s="151"/>
      <c r="C38" s="151"/>
      <c r="D38" s="151"/>
      <c r="E38" s="151"/>
      <c r="F38" s="151"/>
      <c r="G38" s="151"/>
      <c r="H38" s="151"/>
      <c r="I38" s="151"/>
      <c r="J38" s="151"/>
      <c r="K38" s="151"/>
      <c r="L38" s="151"/>
    </row>
    <row r="39" spans="1:12" x14ac:dyDescent="0.25">
      <c r="A39" s="110" t="s">
        <v>265</v>
      </c>
      <c r="B39" s="106"/>
      <c r="C39" s="106"/>
      <c r="D39" s="106"/>
      <c r="E39" s="106"/>
      <c r="F39" s="146">
        <f>COUNTIF(G10:G35,"✔")+COUNTIF(G10:G35,"✖")</f>
        <v>0</v>
      </c>
      <c r="G39" s="106"/>
      <c r="H39" s="106"/>
      <c r="I39" s="148" t="s">
        <v>270</v>
      </c>
      <c r="J39" s="106"/>
      <c r="K39" s="106"/>
      <c r="L39" s="106"/>
    </row>
    <row r="40" spans="1:12" x14ac:dyDescent="0.25">
      <c r="A40" s="110" t="s">
        <v>266</v>
      </c>
      <c r="B40" s="106"/>
      <c r="C40" s="106"/>
      <c r="D40" s="106"/>
      <c r="E40" s="106"/>
      <c r="F40" s="146">
        <f>COUNTIF(G10:G35,"✔")</f>
        <v>0</v>
      </c>
      <c r="G40" s="106"/>
      <c r="H40" s="106"/>
      <c r="I40" s="106"/>
      <c r="J40" s="106"/>
      <c r="K40" s="106"/>
      <c r="L40" s="106"/>
    </row>
    <row r="41" spans="1:12" x14ac:dyDescent="0.25">
      <c r="A41" s="110" t="s">
        <v>267</v>
      </c>
      <c r="B41" s="106"/>
      <c r="C41" s="106"/>
      <c r="D41" s="106"/>
      <c r="E41" s="106"/>
      <c r="F41" s="146">
        <f>COUNTIF(G10:G35,"✖")</f>
        <v>0</v>
      </c>
      <c r="G41" s="106"/>
      <c r="H41" s="106"/>
      <c r="I41" s="106"/>
      <c r="J41" s="106"/>
      <c r="K41" s="106"/>
      <c r="L41" s="106"/>
    </row>
    <row r="42" spans="1:12" x14ac:dyDescent="0.25">
      <c r="A42" s="110" t="s">
        <v>268</v>
      </c>
      <c r="B42" s="110"/>
      <c r="C42" s="110"/>
      <c r="D42" s="110"/>
      <c r="E42" s="110"/>
      <c r="F42" s="146">
        <f>COUNTIF(G10:G35,"N/A")</f>
        <v>0</v>
      </c>
      <c r="G42" s="106"/>
      <c r="H42" s="106"/>
      <c r="I42" s="106"/>
      <c r="J42" s="106"/>
      <c r="K42" s="106"/>
      <c r="L42" s="106"/>
    </row>
    <row r="43" spans="1:12" ht="18.75" x14ac:dyDescent="0.3">
      <c r="A43" s="110" t="s">
        <v>269</v>
      </c>
      <c r="B43" s="110"/>
      <c r="C43" s="110"/>
      <c r="D43" s="110"/>
      <c r="E43" s="110"/>
      <c r="F43" s="147" t="str">
        <f>IF((COUNTIF(G10:G35,"✔")+COUNTIF(G10:G35,"✖"))&gt;0,COUNTIF(G10:G35,"✔")/(COUNTIF(G10:G35,"✔")+COUNTIF(G10:G35,"✖")),"—")</f>
        <v>—</v>
      </c>
      <c r="G43" s="106"/>
      <c r="H43" s="106"/>
      <c r="I43" s="106"/>
      <c r="J43" s="106"/>
      <c r="K43" s="106"/>
      <c r="L43" s="106"/>
    </row>
    <row r="45" spans="1:12" x14ac:dyDescent="0.25">
      <c r="A45" s="144" t="s">
        <v>271</v>
      </c>
      <c r="B45" s="106"/>
      <c r="C45" s="106"/>
      <c r="D45" s="106"/>
      <c r="E45" s="106"/>
      <c r="F45" s="106"/>
      <c r="G45" s="106"/>
      <c r="H45" s="106"/>
      <c r="I45" s="106"/>
      <c r="J45" s="106"/>
      <c r="K45" s="106"/>
      <c r="L45" s="106"/>
    </row>
    <row r="46" spans="1:12" ht="24.75" x14ac:dyDescent="0.25">
      <c r="A46" s="66" t="s">
        <v>234</v>
      </c>
      <c r="B46" s="66" t="s">
        <v>272</v>
      </c>
      <c r="C46" s="145" t="s">
        <v>273</v>
      </c>
      <c r="D46" s="145"/>
      <c r="E46" s="145"/>
      <c r="F46" s="145"/>
      <c r="G46" s="145" t="s">
        <v>274</v>
      </c>
      <c r="H46" s="145"/>
      <c r="I46" s="66" t="s">
        <v>275</v>
      </c>
      <c r="J46" s="66" t="s">
        <v>276</v>
      </c>
      <c r="K46" s="66" t="s">
        <v>277</v>
      </c>
      <c r="L46" s="66" t="s">
        <v>278</v>
      </c>
    </row>
    <row r="47" spans="1:12" x14ac:dyDescent="0.25">
      <c r="A47" s="14">
        <v>1</v>
      </c>
      <c r="B47" s="14"/>
      <c r="C47" s="109"/>
      <c r="D47" s="106"/>
      <c r="E47" s="106"/>
      <c r="F47" s="106"/>
      <c r="G47" s="109"/>
      <c r="H47" s="106"/>
      <c r="I47" s="16"/>
      <c r="J47" s="16"/>
      <c r="K47" s="14"/>
      <c r="L47" s="14"/>
    </row>
    <row r="48" spans="1:12" x14ac:dyDescent="0.25">
      <c r="A48" s="62">
        <v>2</v>
      </c>
      <c r="B48" s="62"/>
      <c r="C48" s="142"/>
      <c r="D48" s="143"/>
      <c r="E48" s="143"/>
      <c r="F48" s="143"/>
      <c r="G48" s="142"/>
      <c r="H48" s="143"/>
      <c r="I48" s="64"/>
      <c r="J48" s="64"/>
      <c r="K48" s="62"/>
      <c r="L48" s="62"/>
    </row>
    <row r="49" spans="1:12" x14ac:dyDescent="0.25">
      <c r="A49" s="14">
        <v>3</v>
      </c>
      <c r="B49" s="14"/>
      <c r="C49" s="109"/>
      <c r="D49" s="106"/>
      <c r="E49" s="106"/>
      <c r="F49" s="106"/>
      <c r="G49" s="109"/>
      <c r="H49" s="106"/>
      <c r="I49" s="16"/>
      <c r="J49" s="16"/>
      <c r="K49" s="14"/>
      <c r="L49" s="14"/>
    </row>
    <row r="50" spans="1:12" x14ac:dyDescent="0.25">
      <c r="A50" s="62">
        <v>4</v>
      </c>
      <c r="B50" s="62"/>
      <c r="C50" s="142"/>
      <c r="D50" s="143"/>
      <c r="E50" s="143"/>
      <c r="F50" s="143"/>
      <c r="G50" s="142"/>
      <c r="H50" s="143"/>
      <c r="I50" s="64"/>
      <c r="J50" s="64"/>
      <c r="K50" s="62"/>
      <c r="L50" s="62"/>
    </row>
    <row r="51" spans="1:12" x14ac:dyDescent="0.25">
      <c r="A51" s="14">
        <v>5</v>
      </c>
      <c r="B51" s="14"/>
      <c r="C51" s="109"/>
      <c r="D51" s="106"/>
      <c r="E51" s="106"/>
      <c r="F51" s="106"/>
      <c r="G51" s="109"/>
      <c r="H51" s="106"/>
      <c r="I51" s="16"/>
      <c r="J51" s="16"/>
      <c r="K51" s="14"/>
      <c r="L51" s="14"/>
    </row>
    <row r="52" spans="1:12" x14ac:dyDescent="0.25">
      <c r="A52" s="62">
        <v>6</v>
      </c>
      <c r="B52" s="62"/>
      <c r="C52" s="142"/>
      <c r="D52" s="143"/>
      <c r="E52" s="143"/>
      <c r="F52" s="143"/>
      <c r="G52" s="142"/>
      <c r="H52" s="143"/>
      <c r="I52" s="64"/>
      <c r="J52" s="64"/>
      <c r="K52" s="62"/>
      <c r="L52" s="62"/>
    </row>
    <row r="53" spans="1:12" x14ac:dyDescent="0.25">
      <c r="A53" s="14">
        <v>7</v>
      </c>
      <c r="B53" s="14"/>
      <c r="C53" s="109"/>
      <c r="D53" s="106"/>
      <c r="E53" s="106"/>
      <c r="F53" s="106"/>
      <c r="G53" s="109"/>
      <c r="H53" s="106"/>
      <c r="I53" s="16"/>
      <c r="J53" s="16"/>
      <c r="K53" s="14"/>
      <c r="L53" s="14"/>
    </row>
    <row r="54" spans="1:12" x14ac:dyDescent="0.25">
      <c r="A54" s="62">
        <v>8</v>
      </c>
      <c r="B54" s="62"/>
      <c r="C54" s="142"/>
      <c r="D54" s="143"/>
      <c r="E54" s="143"/>
      <c r="F54" s="143"/>
      <c r="G54" s="142"/>
      <c r="H54" s="143"/>
      <c r="I54" s="64"/>
      <c r="J54" s="64"/>
      <c r="K54" s="62"/>
      <c r="L54" s="62"/>
    </row>
    <row r="55" spans="1:12" x14ac:dyDescent="0.25">
      <c r="A55" s="14">
        <v>9</v>
      </c>
      <c r="B55" s="14"/>
      <c r="C55" s="109"/>
      <c r="D55" s="106"/>
      <c r="E55" s="106"/>
      <c r="F55" s="106"/>
      <c r="G55" s="109"/>
      <c r="H55" s="106"/>
      <c r="I55" s="16"/>
      <c r="J55" s="16"/>
      <c r="K55" s="14"/>
      <c r="L55" s="14"/>
    </row>
    <row r="56" spans="1:12" x14ac:dyDescent="0.25">
      <c r="A56" s="62">
        <v>10</v>
      </c>
      <c r="B56" s="62"/>
      <c r="C56" s="142"/>
      <c r="D56" s="143"/>
      <c r="E56" s="143"/>
      <c r="F56" s="143"/>
      <c r="G56" s="142"/>
      <c r="H56" s="143"/>
      <c r="I56" s="64"/>
      <c r="J56" s="64"/>
      <c r="K56" s="62"/>
      <c r="L56" s="62"/>
    </row>
    <row r="58" spans="1:12" x14ac:dyDescent="0.25">
      <c r="A58" s="110" t="s">
        <v>279</v>
      </c>
      <c r="B58" s="106"/>
      <c r="C58" s="106"/>
      <c r="D58" s="106"/>
      <c r="E58" s="141"/>
      <c r="F58" s="106"/>
      <c r="G58" s="106"/>
      <c r="H58" s="110" t="s">
        <v>280</v>
      </c>
      <c r="I58" s="106"/>
      <c r="J58" s="141"/>
      <c r="K58" s="106"/>
      <c r="L58" s="106"/>
    </row>
    <row r="59" spans="1:12" x14ac:dyDescent="0.25">
      <c r="A59" s="110" t="s">
        <v>281</v>
      </c>
      <c r="B59" s="106"/>
      <c r="C59" s="106"/>
      <c r="D59" s="106"/>
      <c r="E59" s="141"/>
      <c r="F59" s="106"/>
      <c r="G59" s="106"/>
      <c r="H59" s="110" t="s">
        <v>282</v>
      </c>
      <c r="I59" s="106"/>
      <c r="J59" s="141"/>
      <c r="K59" s="106"/>
      <c r="L59" s="106"/>
    </row>
  </sheetData>
  <mergeCells count="133">
    <mergeCell ref="A5:B5"/>
    <mergeCell ref="C5:G5"/>
    <mergeCell ref="I5:L5"/>
    <mergeCell ref="A6:B6"/>
    <mergeCell ref="C6:G6"/>
    <mergeCell ref="I6:L6"/>
    <mergeCell ref="A1:L1"/>
    <mergeCell ref="A3:B3"/>
    <mergeCell ref="C3:G3"/>
    <mergeCell ref="I3:L3"/>
    <mergeCell ref="A4:B4"/>
    <mergeCell ref="C4:G4"/>
    <mergeCell ref="I4:L4"/>
    <mergeCell ref="B11:F11"/>
    <mergeCell ref="H11:J11"/>
    <mergeCell ref="K11:L11"/>
    <mergeCell ref="B12:F12"/>
    <mergeCell ref="H12:J12"/>
    <mergeCell ref="K12:L12"/>
    <mergeCell ref="A8:L8"/>
    <mergeCell ref="B9:F9"/>
    <mergeCell ref="H9:J9"/>
    <mergeCell ref="K9:L9"/>
    <mergeCell ref="B10:F10"/>
    <mergeCell ref="H10:J10"/>
    <mergeCell ref="K10:L10"/>
    <mergeCell ref="B15:F15"/>
    <mergeCell ref="H15:J15"/>
    <mergeCell ref="K15:L15"/>
    <mergeCell ref="B16:F16"/>
    <mergeCell ref="H16:J16"/>
    <mergeCell ref="K16:L16"/>
    <mergeCell ref="B13:F13"/>
    <mergeCell ref="H13:J13"/>
    <mergeCell ref="K13:L13"/>
    <mergeCell ref="B14:F14"/>
    <mergeCell ref="H14:J14"/>
    <mergeCell ref="K14:L14"/>
    <mergeCell ref="B21:F21"/>
    <mergeCell ref="H21:J21"/>
    <mergeCell ref="K21:L21"/>
    <mergeCell ref="B22:F22"/>
    <mergeCell ref="H22:J22"/>
    <mergeCell ref="K22:L22"/>
    <mergeCell ref="A18:L18"/>
    <mergeCell ref="B19:F19"/>
    <mergeCell ref="H19:J19"/>
    <mergeCell ref="K19:L19"/>
    <mergeCell ref="B20:F20"/>
    <mergeCell ref="H20:J20"/>
    <mergeCell ref="K20:L20"/>
    <mergeCell ref="B25:F25"/>
    <mergeCell ref="H25:J25"/>
    <mergeCell ref="K25:L25"/>
    <mergeCell ref="B26:F26"/>
    <mergeCell ref="H26:J26"/>
    <mergeCell ref="K26:L26"/>
    <mergeCell ref="B23:F23"/>
    <mergeCell ref="H23:J23"/>
    <mergeCell ref="K23:L23"/>
    <mergeCell ref="B24:F24"/>
    <mergeCell ref="H24:J24"/>
    <mergeCell ref="K24:L24"/>
    <mergeCell ref="A30:L30"/>
    <mergeCell ref="B31:F31"/>
    <mergeCell ref="H31:J31"/>
    <mergeCell ref="K31:L31"/>
    <mergeCell ref="B32:F32"/>
    <mergeCell ref="H32:J32"/>
    <mergeCell ref="K32:L32"/>
    <mergeCell ref="B27:F27"/>
    <mergeCell ref="H27:J27"/>
    <mergeCell ref="K27:L27"/>
    <mergeCell ref="B28:F28"/>
    <mergeCell ref="H28:J28"/>
    <mergeCell ref="K28:L28"/>
    <mergeCell ref="B35:F35"/>
    <mergeCell ref="H35:J35"/>
    <mergeCell ref="K35:L35"/>
    <mergeCell ref="A37:L37"/>
    <mergeCell ref="A38:L38"/>
    <mergeCell ref="B33:F33"/>
    <mergeCell ref="H33:J33"/>
    <mergeCell ref="K33:L33"/>
    <mergeCell ref="B34:F34"/>
    <mergeCell ref="H34:J34"/>
    <mergeCell ref="K34:L34"/>
    <mergeCell ref="I39:L39"/>
    <mergeCell ref="I40:L40"/>
    <mergeCell ref="I41:L41"/>
    <mergeCell ref="I42:L42"/>
    <mergeCell ref="I43:L43"/>
    <mergeCell ref="A39:E39"/>
    <mergeCell ref="F39:H39"/>
    <mergeCell ref="A40:E40"/>
    <mergeCell ref="F40:H40"/>
    <mergeCell ref="A41:E41"/>
    <mergeCell ref="F41:H41"/>
    <mergeCell ref="A45:L45"/>
    <mergeCell ref="C46:F46"/>
    <mergeCell ref="G46:H46"/>
    <mergeCell ref="C47:F47"/>
    <mergeCell ref="G47:H47"/>
    <mergeCell ref="C48:F48"/>
    <mergeCell ref="G48:H48"/>
    <mergeCell ref="A42:E42"/>
    <mergeCell ref="F42:H42"/>
    <mergeCell ref="A43:E43"/>
    <mergeCell ref="F43:H43"/>
    <mergeCell ref="C52:F52"/>
    <mergeCell ref="G52:H52"/>
    <mergeCell ref="C53:F53"/>
    <mergeCell ref="G53:H53"/>
    <mergeCell ref="C54:F54"/>
    <mergeCell ref="G54:H54"/>
    <mergeCell ref="C49:F49"/>
    <mergeCell ref="G49:H49"/>
    <mergeCell ref="C50:F50"/>
    <mergeCell ref="G50:H50"/>
    <mergeCell ref="C51:F51"/>
    <mergeCell ref="G51:H51"/>
    <mergeCell ref="J58:L58"/>
    <mergeCell ref="A59:D59"/>
    <mergeCell ref="E59:G59"/>
    <mergeCell ref="H59:I59"/>
    <mergeCell ref="J59:L59"/>
    <mergeCell ref="C55:F55"/>
    <mergeCell ref="G55:H55"/>
    <mergeCell ref="C56:F56"/>
    <mergeCell ref="G56:H56"/>
    <mergeCell ref="A58:D58"/>
    <mergeCell ref="E58:G58"/>
    <mergeCell ref="H58:I58"/>
  </mergeCells>
  <conditionalFormatting sqref="F43">
    <cfRule type="cellIs" dxfId="3" priority="1" operator="greaterThanOrEqual">
      <formula>0.9</formula>
    </cfRule>
    <cfRule type="cellIs" dxfId="2" priority="2" operator="lessThan">
      <formula>0.6</formula>
    </cfRule>
  </conditionalFormatting>
  <conditionalFormatting sqref="G10:G35">
    <cfRule type="containsText" dxfId="1" priority="3" operator="containsText" text="✔">
      <formula>NOT(ISERROR(SEARCH("✔",G10)))</formula>
    </cfRule>
    <cfRule type="containsText" dxfId="0" priority="4" operator="containsText" text="✖">
      <formula>NOT(ISERROR(SEARCH("✖",G10)))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vt:lpstr>
      <vt:lpstr>Standard Work Combination</vt:lpstr>
      <vt:lpstr>Standard Work Chart</vt:lpstr>
      <vt:lpstr>Process Capacity Sheet</vt:lpstr>
      <vt:lpstr>Work Balancing Chart</vt:lpstr>
      <vt:lpstr>SW Audit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cp:lastPrinted>2026-04-24T17:12:22Z</cp:lastPrinted>
  <dcterms:created xsi:type="dcterms:W3CDTF">2026-04-24T16:03:40Z</dcterms:created>
  <dcterms:modified xsi:type="dcterms:W3CDTF">2026-04-24T17:15:52Z</dcterms:modified>
</cp:coreProperties>
</file>