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Dashboard" sheetId="2" state="visible" r:id="rId2"/>
    <sheet name="Data"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0" borderId="1" pivotButton="0" quotePrefix="0" xfId="0"/>
    <xf numFmtId="1" fontId="3" fillId="0" borderId="1" applyAlignment="1" pivotButton="0" quotePrefix="0" xfId="0">
      <alignment horizontal="center" vertical="top"/>
    </xf>
    <xf numFmtId="2" fontId="3" fillId="0" borderId="1" applyAlignment="1" pivotButton="0" quotePrefix="0" xfId="0">
      <alignment horizontal="center" vertical="top"/>
    </xf>
    <xf numFmtId="0" fontId="3" fillId="0" borderId="1" applyAlignment="1" pivotButton="0" quotePrefix="0" xfId="0">
      <alignment horizontal="center" vertical="top"/>
    </xf>
    <xf numFmtId="3" fontId="3" fillId="0" borderId="1" applyAlignment="1" pivotButton="0" quotePrefix="0" xfId="0">
      <alignment horizontal="center" vertical="top"/>
    </xf>
    <xf numFmtId="165" fontId="3" fillId="0" borderId="1" applyAlignment="1" pivotButton="0" quotePrefix="0" xfId="0">
      <alignment horizontal="center" vertical="top"/>
    </xf>
    <xf numFmtId="9" fontId="3" fillId="0" borderId="1" applyAlignment="1" pivotButton="0" quotePrefix="0" xfId="0">
      <alignment horizontal="center" vertical="top"/>
    </xf>
    <xf numFmtId="9" fontId="3" fillId="3" borderId="1" applyAlignment="1" pivotButton="0" quotePrefix="0" xfId="0">
      <alignment horizontal="center" vertical="top"/>
    </xf>
    <xf numFmtId="0" fontId="2" fillId="0" borderId="0" pivotButton="0" quotePrefix="0" xfId="0"/>
    <xf numFmtId="0" fontId="0" fillId="0" borderId="0" applyAlignment="1" pivotButton="0" quotePrefix="0" xfId="0">
      <alignment vertical="top" wrapText="1"/>
    </xf>
    <xf numFmtId="164" fontId="3" fillId="3" borderId="1" pivotButton="0" quotePrefix="0" xfId="0"/>
    <xf numFmtId="0" fontId="3" fillId="3" borderId="1" pivotButton="0" quotePrefix="0" xfId="0"/>
  </cellXfs>
  <cellStyles count="1">
    <cellStyle name="Normal" xfId="0" builtinId="0" hidden="0"/>
  </cellStyles>
  <dxfs count="3">
    <dxf>
      <fill>
        <patternFill patternType="solid">
          <fgColor rgb="00CFEBD5"/>
          <bgColor rgb="00CFEBD5"/>
        </patternFill>
      </fill>
    </dxf>
    <dxf>
      <fill>
        <patternFill patternType="solid">
          <fgColor rgb="00FCE7B0"/>
          <bgColor rgb="00FCE7B0"/>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style val="12"/>
  <chart>
    <title>
      <tx>
        <rich>
          <a:bodyPr/>
          <a:p>
            <a:pPr>
              <a:defRPr/>
            </a:pPr>
            <a:r>
              <a:t>Monthly TRIR with average and upper control limit</a:t>
            </a:r>
          </a:p>
        </rich>
      </tx>
    </title>
    <plotArea>
      <lineChart>
        <grouping val="standard"/>
        <ser>
          <idx val="0"/>
          <order val="0"/>
          <tx>
            <strRef>
              <f>'Data'!Q4</f>
            </strRef>
          </tx>
          <spPr>
            <a:ln>
              <a:prstDash val="solid"/>
            </a:ln>
          </spPr>
          <marker>
            <symbol val="none"/>
            <spPr>
              <a:ln>
                <a:prstDash val="solid"/>
              </a:ln>
            </spPr>
          </marker>
          <cat>
            <numRef>
              <f>'Data'!$A$5:$A$16</f>
            </numRef>
          </cat>
          <val>
            <numRef>
              <f>'Data'!$Q$5:$Q$16</f>
            </numRef>
          </val>
        </ser>
        <ser>
          <idx val="1"/>
          <order val="1"/>
          <tx>
            <strRef>
              <f>'Data'!S4</f>
            </strRef>
          </tx>
          <spPr>
            <a:ln>
              <a:prstDash val="solid"/>
            </a:ln>
          </spPr>
          <marker>
            <symbol val="none"/>
            <spPr>
              <a:ln>
                <a:prstDash val="solid"/>
              </a:ln>
            </spPr>
          </marker>
          <cat>
            <numRef>
              <f>'Data'!$A$5:$A$16</f>
            </numRef>
          </cat>
          <val>
            <numRef>
              <f>'Data'!$S$5:$S$16</f>
            </numRef>
          </val>
        </ser>
        <ser>
          <idx val="2"/>
          <order val="2"/>
          <tx>
            <strRef>
              <f>'Data'!T4</f>
            </strRef>
          </tx>
          <spPr>
            <a:ln>
              <a:prstDash val="solid"/>
            </a:ln>
          </spPr>
          <marker>
            <symbol val="none"/>
            <spPr>
              <a:ln>
                <a:prstDash val="solid"/>
              </a:ln>
            </spPr>
          </marker>
          <cat>
            <numRef>
              <f>'Data'!$A$5:$A$16</f>
            </numRef>
          </cat>
          <val>
            <numRef>
              <f>'Data'!$T$5:$T$16</f>
            </numRef>
          </val>
        </ser>
        <axId val="10"/>
        <axId val="100"/>
      </line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style val="10"/>
  <chart>
    <title>
      <tx>
        <rich>
          <a:bodyPr/>
          <a:p>
            <a:pPr>
              <a:defRPr/>
            </a:pPr>
            <a:r>
              <a:t>Leading indicators: actual versus target</a:t>
            </a:r>
          </a:p>
        </rich>
      </tx>
    </title>
    <plotArea>
      <barChart>
        <barDir val="col"/>
        <grouping val="clustered"/>
        <ser>
          <idx val="0"/>
          <order val="0"/>
          <tx>
            <strRef>
              <f>'Dashboard'!B14</f>
            </strRef>
          </tx>
          <spPr>
            <a:ln>
              <a:prstDash val="solid"/>
            </a:ln>
          </spPr>
          <cat>
            <numRef>
              <f>'Dashboard'!$A$15:$A$18</f>
            </numRef>
          </cat>
          <val>
            <numRef>
              <f>'Dashboard'!$B$15:$B$18</f>
            </numRef>
          </val>
        </ser>
        <ser>
          <idx val="1"/>
          <order val="1"/>
          <tx>
            <strRef>
              <f>'Dashboard'!C14</f>
            </strRef>
          </tx>
          <spPr>
            <a:ln>
              <a:prstDash val="solid"/>
            </a:ln>
          </spPr>
          <cat>
            <numRef>
              <f>'Dashboard'!$A$15:$A$18</f>
            </numRef>
          </cat>
          <val>
            <numRef>
              <f>'Dashboard'!$C$15:$C$18</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2</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oneCellAnchor>
    <from>
      <col>7</col>
      <colOff>0</colOff>
      <row>19</row>
      <rowOff>0</rowOff>
    </from>
    <ext cx="6480000" cy="252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SafetyData" displayName="SafetyData" ref="A4:U40" headerRowCount="1">
  <autoFilter ref="A4:U40"/>
  <tableColumns count="21">
    <tableColumn id="1" name="Month (first day)"/>
    <tableColumn id="2" name="Hours worked"/>
    <tableColumn id="3" name="Recordable cases"/>
    <tableColumn id="4" name="DART cases"/>
    <tableColumn id="5" name="Lost-time cases"/>
    <tableColumn id="6" name="Days lost"/>
    <tableColumn id="7" name="First aid cases"/>
    <tableColumn id="8" name="Near misses reported"/>
    <tableColumn id="9" name="Hazard reports opened"/>
    <tableColumn id="10" name="Hazard reports closed on time"/>
    <tableColumn id="11" name="Corrective actions due"/>
    <tableColumn id="12" name="Actions closed on time"/>
    <tableColumn id="13" name="Safety walks planned"/>
    <tableColumn id="14" name="Safety walks done"/>
    <tableColumn id="15" name="Training sessions due"/>
    <tableColumn id="16" name="Training sessions completed"/>
    <tableColumn id="17" name="Monthly TRIR"/>
    <tableColumn id="18" name="Rolling 12-month TRIR"/>
    <tableColumn id="19" name="Average TRIR (center)"/>
    <tableColumn id="20" name="Upper control limit"/>
    <tableColumn id="21" name="Signal?"/>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SAFETY KPI DASHBOARD - HOW TO USE</t>
        </is>
      </c>
    </row>
    <row r="3">
      <c r="A3" s="2" t="inlineStr">
        <is>
          <t>What this workbook is</t>
        </is>
      </c>
    </row>
    <row r="4">
      <c r="A4" s="3" t="inlineStr">
        <is>
          <t>A monthly safety scorecard: lagging indicators (recordable, DART, and lost-time cases and their rates) with exact 95% intervals and a control chart, and leading indicators (near misses, hazard report and action closure, safety walks, and training).</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Data: enter one row per month: hours worked, case counts, and the leading indicator counts. Rates, the rolling 12-month rate, and the control chart limits calculate.</t>
        </is>
      </c>
    </row>
    <row r="8">
      <c r="A8" s="3" t="inlineStr">
        <is>
          <t>2. Dashboard: read the year-to-date rates with their intervals, and the leading indicators against their targets. Edit the target cells (yellow) to match your goals.</t>
        </is>
      </c>
    </row>
    <row r="9">
      <c r="A9" s="3" t="inlineStr">
        <is>
          <t>3. Look at the chart. A month above the upper limit is unusual for the process: investigate it. A rate that moves within the limits is chance variation.</t>
        </is>
      </c>
    </row>
    <row r="10">
      <c r="A10" s="3" t="inlineStr">
        <is>
          <t>4. Read the lagging rates with care. With small counts they move a lot by chance, which the intervals show. Use the leading indicators to see whether the safety system is improving.</t>
        </is>
      </c>
    </row>
    <row r="11">
      <c r="A11" s="2" t="inlineStr">
        <is>
          <t>Notes</t>
        </is>
      </c>
    </row>
    <row r="12">
      <c r="A12" s="3" t="inlineStr">
        <is>
          <t>TRIR = recordable cases x 200,000 / hours worked. Definitions of recordable, DART, and lost-time cases depend on your jurisdiction's recordkeeping rules. LTIFR uses 1,000,000 hours.</t>
        </is>
      </c>
    </row>
    <row r="13">
      <c r="A13" s="3" t="inlineStr">
        <is>
          <t>The 95% interval is the exact Poisson interval for the count, scaled to the rate. The control chart is a u chart: limits are the average rate plus or minus three standard errors, which vary with the hours in each month. The lower limit is zero when counts are low.</t>
        </is>
      </c>
    </row>
    <row r="14">
      <c r="A14" s="3" t="inlineStr">
        <is>
          <t>The example year (an illustrative 140-employee plant) is a placeholder showing the formulas. Overwrite it.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6" customWidth="1" min="6" max="6"/>
  </cols>
  <sheetData>
    <row r="1">
      <c r="A1" s="1" t="inlineStr">
        <is>
          <t>SAFETY DASHBOARD</t>
        </is>
      </c>
    </row>
    <row r="2">
      <c r="A2" s="4" t="inlineStr">
        <is>
          <t>Year to date, from the Data sheet. Edit the yellow target cells.</t>
        </is>
      </c>
    </row>
    <row r="4" ht="32" customHeight="1">
      <c r="A4" s="5" t="inlineStr">
        <is>
          <t>Lagging indicator</t>
        </is>
      </c>
      <c r="B4" s="5" t="inlineStr">
        <is>
          <t>Cases</t>
        </is>
      </c>
      <c r="C4" s="5" t="inlineStr">
        <is>
          <t>Rate</t>
        </is>
      </c>
      <c r="D4" s="5" t="inlineStr">
        <is>
          <t>95% low</t>
        </is>
      </c>
      <c r="E4" s="5" t="inlineStr">
        <is>
          <t>95% high</t>
        </is>
      </c>
      <c r="F4" s="5" t="inlineStr">
        <is>
          <t>Note</t>
        </is>
      </c>
    </row>
    <row r="5">
      <c r="A5" s="6" t="inlineStr">
        <is>
          <t>TRIR (recordable cases per 200,000 h)</t>
        </is>
      </c>
      <c r="B5" s="7">
        <f>SUM(Data!C5:C40)</f>
        <v/>
      </c>
      <c r="C5" s="8">
        <f>IF(SUM(Data!B5:B40)=0,"",B5*200000/SUM(Data!B5:B40))</f>
        <v/>
      </c>
      <c r="D5" s="8">
        <f>IF(SUM(Data!B5:B40)=0,"",IF(B5=0,0,CHIINV(0.975,2*B5)/2)*200000/SUM(Data!B5:B40))</f>
        <v/>
      </c>
      <c r="E5" s="8">
        <f>IF(SUM(Data!B5:B40)=0,"",CHIINV(0.025,2*B5+2)/2*200000/SUM(Data!B5:B40))</f>
        <v/>
      </c>
      <c r="F5" s="9">
        <f>IF(B5&lt;10,"Small count: wide interval","")</f>
        <v/>
      </c>
    </row>
    <row r="6">
      <c r="A6" s="6" t="inlineStr">
        <is>
          <t>DART rate (per 200,000 h)</t>
        </is>
      </c>
      <c r="B6" s="7">
        <f>SUM(Data!D5:D40)</f>
        <v/>
      </c>
      <c r="C6" s="8">
        <f>IF(SUM(Data!B5:B40)=0,"",B6*200000/SUM(Data!B5:B40))</f>
        <v/>
      </c>
      <c r="D6" s="8">
        <f>IF(SUM(Data!B5:B40)=0,"",IF(B6=0,0,CHIINV(0.975,2*B6)/2)*200000/SUM(Data!B5:B40))</f>
        <v/>
      </c>
      <c r="E6" s="8">
        <f>IF(SUM(Data!B5:B40)=0,"",CHIINV(0.025,2*B6+2)/2*200000/SUM(Data!B5:B40))</f>
        <v/>
      </c>
      <c r="F6" s="9">
        <f>IF(B6&lt;10,"Small count: wide interval","")</f>
        <v/>
      </c>
    </row>
    <row r="7">
      <c r="A7" s="6" t="inlineStr">
        <is>
          <t>Lost-time case rate (per 200,000 h)</t>
        </is>
      </c>
      <c r="B7" s="7">
        <f>SUM(Data!E5:E40)</f>
        <v/>
      </c>
      <c r="C7" s="8">
        <f>IF(SUM(Data!B5:B40)=0,"",B7*200000/SUM(Data!B5:B40))</f>
        <v/>
      </c>
      <c r="D7" s="8">
        <f>IF(SUM(Data!B5:B40)=0,"",IF(B7=0,0,CHIINV(0.975,2*B7)/2)*200000/SUM(Data!B5:B40))</f>
        <v/>
      </c>
      <c r="E7" s="8">
        <f>IF(SUM(Data!B5:B40)=0,"",CHIINV(0.025,2*B7+2)/2*200000/SUM(Data!B5:B40))</f>
        <v/>
      </c>
      <c r="F7" s="9">
        <f>IF(B7&lt;10,"Small count: wide interval","")</f>
        <v/>
      </c>
    </row>
    <row r="8">
      <c r="A8" s="6" t="inlineStr">
        <is>
          <t>LTIFR (lost-time cases per 1,000,000 h)</t>
        </is>
      </c>
      <c r="B8" s="7">
        <f>SUM(Data!E5:E40)</f>
        <v/>
      </c>
      <c r="C8" s="8">
        <f>IF(SUM(Data!B5:B40)=0,"",B8*1000000/SUM(Data!B5:B40))</f>
        <v/>
      </c>
      <c r="D8" s="8">
        <f>IF(SUM(Data!B5:B40)=0,"",IF(B8=0,0,CHIINV(0.975,2*B8)/2)*1000000/SUM(Data!B5:B40))</f>
        <v/>
      </c>
      <c r="E8" s="8">
        <f>IF(SUM(Data!B5:B40)=0,"",CHIINV(0.025,2*B8+2)/2*1000000/SUM(Data!B5:B40))</f>
        <v/>
      </c>
      <c r="F8" s="9">
        <f>IF(B8&lt;10,"Small count: wide interval","")</f>
        <v/>
      </c>
    </row>
    <row r="9">
      <c r="A9" s="6" t="inlineStr">
        <is>
          <t>Severity rate (days lost per 200,000 h)</t>
        </is>
      </c>
      <c r="B9" s="7">
        <f>SUM(Data!F5:F40)</f>
        <v/>
      </c>
      <c r="C9" s="8">
        <f>IF(SUM(Data!B5:B40)=0,"",B9*200000/SUM(Data!B5:B40))</f>
        <v/>
      </c>
    </row>
    <row r="10">
      <c r="A10" s="6" t="inlineStr">
        <is>
          <t>Hours worked (year to date)</t>
        </is>
      </c>
      <c r="B10" s="10">
        <f>SUM(Data!B5:B40)</f>
        <v/>
      </c>
    </row>
    <row r="11">
      <c r="A11" s="6" t="inlineStr">
        <is>
          <t>Near misses per recordable case</t>
        </is>
      </c>
      <c r="B11" s="11">
        <f>IF(SUM(Data!C5:C40)=0,"",SUM(Data!H5:H40)/SUM(Data!C5:C40))</f>
        <v/>
      </c>
    </row>
    <row r="14" ht="32" customHeight="1">
      <c r="A14" s="5" t="inlineStr">
        <is>
          <t>Leading indicator</t>
        </is>
      </c>
      <c r="B14" s="5" t="inlineStr">
        <is>
          <t>Actual</t>
        </is>
      </c>
      <c r="C14" s="5" t="inlineStr">
        <is>
          <t>Target</t>
        </is>
      </c>
      <c r="D14" s="5" t="inlineStr">
        <is>
          <t>Status</t>
        </is>
      </c>
      <c r="E14" s="5" t="inlineStr"/>
      <c r="F14" s="5" t="inlineStr"/>
    </row>
    <row r="15">
      <c r="A15" s="6" t="inlineStr">
        <is>
          <t>Hazard reports closed on time</t>
        </is>
      </c>
      <c r="B15" s="12">
        <f>IF(SUM(Data!I5:I40)=0,"",SUM(Data!J5:J40)/SUM(Data!I5:I40))</f>
        <v/>
      </c>
      <c r="C15" s="13" t="n">
        <v>0.9</v>
      </c>
      <c r="D15" s="9">
        <f>IF(B15="","",IF(B15&gt;=C15,"On target","Below target"))</f>
        <v/>
      </c>
    </row>
    <row r="16">
      <c r="A16" s="6" t="inlineStr">
        <is>
          <t>Corrective actions closed on time</t>
        </is>
      </c>
      <c r="B16" s="12">
        <f>IF(SUM(Data!K5:K40)=0,"",SUM(Data!L5:L40)/SUM(Data!K5:K40))</f>
        <v/>
      </c>
      <c r="C16" s="13" t="n">
        <v>0.9</v>
      </c>
      <c r="D16" s="9">
        <f>IF(B16="","",IF(B16&gt;=C16,"On target","Below target"))</f>
        <v/>
      </c>
    </row>
    <row r="17">
      <c r="A17" s="6" t="inlineStr">
        <is>
          <t>Safety walks completed</t>
        </is>
      </c>
      <c r="B17" s="12">
        <f>IF(SUM(Data!M5:M40)=0,"",SUM(Data!N5:N40)/SUM(Data!M5:M40))</f>
        <v/>
      </c>
      <c r="C17" s="13" t="n">
        <v>0.95</v>
      </c>
      <c r="D17" s="9">
        <f>IF(B17="","",IF(B17&gt;=C17,"On target","Below target"))</f>
        <v/>
      </c>
    </row>
    <row r="18">
      <c r="A18" s="6" t="inlineStr">
        <is>
          <t>Training completed</t>
        </is>
      </c>
      <c r="B18" s="12">
        <f>IF(SUM(Data!O5:O40)=0,"",SUM(Data!P5:P40)/SUM(Data!O5:O40))</f>
        <v/>
      </c>
      <c r="C18" s="13" t="n">
        <v>0.95</v>
      </c>
      <c r="D18" s="9">
        <f>IF(B18="","",IF(B18&gt;=C18,"On target","Below target"))</f>
        <v/>
      </c>
    </row>
    <row r="20">
      <c r="A20" s="14" t="inlineStr">
        <is>
          <t>Reading the lagging rates</t>
        </is>
      </c>
    </row>
    <row r="21">
      <c r="A21" s="15" t="inlineStr">
        <is>
          <t>Safety counts are small. The interval shows how far the rate could be from its long-run value by chance. A change that sits inside the interval is not evidence of a real change.</t>
        </is>
      </c>
    </row>
    <row r="22"/>
    <row r="23"/>
  </sheetData>
  <mergeCells count="1">
    <mergeCell ref="A21:F23"/>
  </mergeCells>
  <conditionalFormatting sqref="D15:D18">
    <cfRule type="cellIs" priority="1" operator="equal" dxfId="0">
      <formula>"On target"</formula>
    </cfRule>
    <cfRule type="cellIs" priority="2" operator="equal" dxfId="1">
      <formula>"Below target"</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U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1" customWidth="1" min="3" max="3"/>
    <col width="9" customWidth="1" min="4" max="4"/>
    <col width="10" customWidth="1" min="5" max="5"/>
    <col width="9" customWidth="1" min="6" max="6"/>
    <col width="9" customWidth="1" min="7" max="7"/>
    <col width="11" customWidth="1" min="8" max="8"/>
    <col width="11" customWidth="1" min="9" max="9"/>
    <col width="13" customWidth="1" min="10" max="10"/>
    <col width="12" customWidth="1" min="11" max="11"/>
    <col width="12" customWidth="1" min="12" max="12"/>
    <col width="11" customWidth="1" min="13" max="13"/>
    <col width="11" customWidth="1" min="14" max="14"/>
    <col width="11" customWidth="1" min="15" max="15"/>
    <col width="12" customWidth="1" min="16" max="16"/>
    <col width="10" customWidth="1" min="17" max="17"/>
    <col width="12" customWidth="1" min="18" max="18"/>
    <col width="12" customWidth="1" min="19" max="19"/>
    <col width="12" customWidth="1" min="20" max="20"/>
    <col width="10" customWidth="1" min="21" max="21"/>
  </cols>
  <sheetData>
    <row r="1">
      <c r="A1" s="1" t="inlineStr">
        <is>
          <t>MONTHLY DATA</t>
        </is>
      </c>
    </row>
    <row r="2">
      <c r="A2" s="4" t="inlineStr">
        <is>
          <t>One row per month. Rates and chart limits calculate. Example rows are placeholders.</t>
        </is>
      </c>
    </row>
    <row r="4" ht="62" customHeight="1">
      <c r="A4" s="5" t="inlineStr">
        <is>
          <t>Month (first day)</t>
        </is>
      </c>
      <c r="B4" s="5" t="inlineStr">
        <is>
          <t>Hours worked</t>
        </is>
      </c>
      <c r="C4" s="5" t="inlineStr">
        <is>
          <t>Recordable cases</t>
        </is>
      </c>
      <c r="D4" s="5" t="inlineStr">
        <is>
          <t>DART cases</t>
        </is>
      </c>
      <c r="E4" s="5" t="inlineStr">
        <is>
          <t>Lost-time cases</t>
        </is>
      </c>
      <c r="F4" s="5" t="inlineStr">
        <is>
          <t>Days lost</t>
        </is>
      </c>
      <c r="G4" s="5" t="inlineStr">
        <is>
          <t>First aid cases</t>
        </is>
      </c>
      <c r="H4" s="5" t="inlineStr">
        <is>
          <t>Near misses reported</t>
        </is>
      </c>
      <c r="I4" s="5" t="inlineStr">
        <is>
          <t>Hazard reports opened</t>
        </is>
      </c>
      <c r="J4" s="5" t="inlineStr">
        <is>
          <t>Hazard reports closed on time</t>
        </is>
      </c>
      <c r="K4" s="5" t="inlineStr">
        <is>
          <t>Corrective actions due</t>
        </is>
      </c>
      <c r="L4" s="5" t="inlineStr">
        <is>
          <t>Actions closed on time</t>
        </is>
      </c>
      <c r="M4" s="5" t="inlineStr">
        <is>
          <t>Safety walks planned</t>
        </is>
      </c>
      <c r="N4" s="5" t="inlineStr">
        <is>
          <t>Safety walks done</t>
        </is>
      </c>
      <c r="O4" s="5" t="inlineStr">
        <is>
          <t>Training sessions due</t>
        </is>
      </c>
      <c r="P4" s="5" t="inlineStr">
        <is>
          <t>Training sessions completed</t>
        </is>
      </c>
      <c r="Q4" s="5" t="inlineStr">
        <is>
          <t>Monthly TRIR</t>
        </is>
      </c>
      <c r="R4" s="5" t="inlineStr">
        <is>
          <t>Rolling 12-month TRIR</t>
        </is>
      </c>
      <c r="S4" s="5" t="inlineStr">
        <is>
          <t>Average TRIR (center)</t>
        </is>
      </c>
      <c r="T4" s="5" t="inlineStr">
        <is>
          <t>Upper control limit</t>
        </is>
      </c>
      <c r="U4" s="5" t="inlineStr">
        <is>
          <t>Signal?</t>
        </is>
      </c>
    </row>
    <row r="5">
      <c r="A5" s="16" t="n">
        <v>46023</v>
      </c>
      <c r="B5" s="17" t="n">
        <v>21800</v>
      </c>
      <c r="C5" s="17" t="n">
        <v>0</v>
      </c>
      <c r="D5" s="17" t="n">
        <v>0</v>
      </c>
      <c r="E5" s="17" t="n">
        <v>0</v>
      </c>
      <c r="F5" s="17" t="n">
        <v>0</v>
      </c>
      <c r="G5" s="17" t="n">
        <v>2</v>
      </c>
      <c r="H5" s="17" t="n">
        <v>3</v>
      </c>
      <c r="I5" s="17" t="n">
        <v>6</v>
      </c>
      <c r="J5" s="17" t="n">
        <v>5</v>
      </c>
      <c r="K5" s="17" t="n">
        <v>8</v>
      </c>
      <c r="L5" s="17" t="n">
        <v>6</v>
      </c>
      <c r="M5" s="17" t="n">
        <v>8</v>
      </c>
      <c r="N5" s="17" t="n">
        <v>7</v>
      </c>
      <c r="O5" s="17" t="n">
        <v>4</v>
      </c>
      <c r="P5" s="17" t="n">
        <v>4</v>
      </c>
      <c r="Q5" s="8">
        <f>IF(OR(B5="",B5=0),"",C5*200000/B5)</f>
        <v/>
      </c>
      <c r="R5" s="9">
        <f>""</f>
        <v/>
      </c>
      <c r="S5" s="8">
        <f>IF(B5="","",SUM($C$5:$C$40)*200000/SUM($B$5:$B$40))</f>
        <v/>
      </c>
      <c r="T5" s="8">
        <f>IF(OR(B5="",B5=0),"",(SUM($C$5:$C$40)/SUM($B$5:$B$40)+3*SQRT((SUM($C$5:$C$40)/SUM($B$5:$B$40))/B5))*200000)</f>
        <v/>
      </c>
      <c r="U5" s="9">
        <f>IF(OR(Q5="",T5=""),"",IF(Q5&gt;T5,"Above limit",""))</f>
        <v/>
      </c>
    </row>
    <row r="6">
      <c r="A6" s="16" t="n">
        <v>46054</v>
      </c>
      <c r="B6" s="17" t="n">
        <v>20900</v>
      </c>
      <c r="C6" s="17" t="n">
        <v>1</v>
      </c>
      <c r="D6" s="17" t="n">
        <v>0</v>
      </c>
      <c r="E6" s="17" t="n">
        <v>0</v>
      </c>
      <c r="F6" s="17" t="n">
        <v>0</v>
      </c>
      <c r="G6" s="17" t="n">
        <v>1</v>
      </c>
      <c r="H6" s="17" t="n">
        <v>4</v>
      </c>
      <c r="I6" s="17" t="n">
        <v>5</v>
      </c>
      <c r="J6" s="17" t="n">
        <v>4</v>
      </c>
      <c r="K6" s="17" t="n">
        <v>7</v>
      </c>
      <c r="L6" s="17" t="n">
        <v>6</v>
      </c>
      <c r="M6" s="17" t="n">
        <v>8</v>
      </c>
      <c r="N6" s="17" t="n">
        <v>8</v>
      </c>
      <c r="O6" s="17" t="n">
        <v>3</v>
      </c>
      <c r="P6" s="17" t="n">
        <v>3</v>
      </c>
      <c r="Q6" s="8">
        <f>IF(OR(B6="",B6=0),"",C6*200000/B6)</f>
        <v/>
      </c>
      <c r="R6" s="9">
        <f>""</f>
        <v/>
      </c>
      <c r="S6" s="8">
        <f>IF(B6="","",SUM($C$5:$C$40)*200000/SUM($B$5:$B$40))</f>
        <v/>
      </c>
      <c r="T6" s="8">
        <f>IF(OR(B6="",B6=0),"",(SUM($C$5:$C$40)/SUM($B$5:$B$40)+3*SQRT((SUM($C$5:$C$40)/SUM($B$5:$B$40))/B6))*200000)</f>
        <v/>
      </c>
      <c r="U6" s="9">
        <f>IF(OR(Q6="",T6=""),"",IF(Q6&gt;T6,"Above limit",""))</f>
        <v/>
      </c>
    </row>
    <row r="7">
      <c r="A7" s="16" t="n">
        <v>46082</v>
      </c>
      <c r="B7" s="17" t="n">
        <v>22400</v>
      </c>
      <c r="C7" s="17" t="n">
        <v>0</v>
      </c>
      <c r="D7" s="17" t="n">
        <v>0</v>
      </c>
      <c r="E7" s="17" t="n">
        <v>0</v>
      </c>
      <c r="F7" s="17" t="n">
        <v>0</v>
      </c>
      <c r="G7" s="17" t="n">
        <v>2</v>
      </c>
      <c r="H7" s="17" t="n">
        <v>4</v>
      </c>
      <c r="I7" s="17" t="n">
        <v>7</v>
      </c>
      <c r="J7" s="17" t="n">
        <v>6</v>
      </c>
      <c r="K7" s="17" t="n">
        <v>9</v>
      </c>
      <c r="L7" s="17" t="n">
        <v>7</v>
      </c>
      <c r="M7" s="17" t="n">
        <v>8</v>
      </c>
      <c r="N7" s="17" t="n">
        <v>6</v>
      </c>
      <c r="O7" s="17" t="n">
        <v>5</v>
      </c>
      <c r="P7" s="17" t="n">
        <v>4</v>
      </c>
      <c r="Q7" s="8">
        <f>IF(OR(B7="",B7=0),"",C7*200000/B7)</f>
        <v/>
      </c>
      <c r="R7" s="9">
        <f>""</f>
        <v/>
      </c>
      <c r="S7" s="8">
        <f>IF(B7="","",SUM($C$5:$C$40)*200000/SUM($B$5:$B$40))</f>
        <v/>
      </c>
      <c r="T7" s="8">
        <f>IF(OR(B7="",B7=0),"",(SUM($C$5:$C$40)/SUM($B$5:$B$40)+3*SQRT((SUM($C$5:$C$40)/SUM($B$5:$B$40))/B7))*200000)</f>
        <v/>
      </c>
      <c r="U7" s="9">
        <f>IF(OR(Q7="",T7=""),"",IF(Q7&gt;T7,"Above limit",""))</f>
        <v/>
      </c>
    </row>
    <row r="8">
      <c r="A8" s="16" t="n">
        <v>46113</v>
      </c>
      <c r="B8" s="17" t="n">
        <v>22100</v>
      </c>
      <c r="C8" s="17" t="n">
        <v>1</v>
      </c>
      <c r="D8" s="17" t="n">
        <v>0</v>
      </c>
      <c r="E8" s="17" t="n">
        <v>0</v>
      </c>
      <c r="F8" s="17" t="n">
        <v>0</v>
      </c>
      <c r="G8" s="17" t="n">
        <v>3</v>
      </c>
      <c r="H8" s="17" t="n">
        <v>5</v>
      </c>
      <c r="I8" s="17" t="n">
        <v>4</v>
      </c>
      <c r="J8" s="17" t="n">
        <v>4</v>
      </c>
      <c r="K8" s="17" t="n">
        <v>6</v>
      </c>
      <c r="L8" s="17" t="n">
        <v>5</v>
      </c>
      <c r="M8" s="17" t="n">
        <v>8</v>
      </c>
      <c r="N8" s="17" t="n">
        <v>8</v>
      </c>
      <c r="O8" s="17" t="n">
        <v>3</v>
      </c>
      <c r="P8" s="17" t="n">
        <v>3</v>
      </c>
      <c r="Q8" s="8">
        <f>IF(OR(B8="",B8=0),"",C8*200000/B8)</f>
        <v/>
      </c>
      <c r="R8" s="9">
        <f>""</f>
        <v/>
      </c>
      <c r="S8" s="8">
        <f>IF(B8="","",SUM($C$5:$C$40)*200000/SUM($B$5:$B$40))</f>
        <v/>
      </c>
      <c r="T8" s="8">
        <f>IF(OR(B8="",B8=0),"",(SUM($C$5:$C$40)/SUM($B$5:$B$40)+3*SQRT((SUM($C$5:$C$40)/SUM($B$5:$B$40))/B8))*200000)</f>
        <v/>
      </c>
      <c r="U8" s="9">
        <f>IF(OR(Q8="",T8=""),"",IF(Q8&gt;T8,"Above limit",""))</f>
        <v/>
      </c>
    </row>
    <row r="9">
      <c r="A9" s="16" t="n">
        <v>46143</v>
      </c>
      <c r="B9" s="17" t="n">
        <v>21500</v>
      </c>
      <c r="C9" s="17" t="n">
        <v>0</v>
      </c>
      <c r="D9" s="17" t="n">
        <v>0</v>
      </c>
      <c r="E9" s="17" t="n">
        <v>0</v>
      </c>
      <c r="F9" s="17" t="n">
        <v>0</v>
      </c>
      <c r="G9" s="17" t="n">
        <v>1</v>
      </c>
      <c r="H9" s="17" t="n">
        <v>3</v>
      </c>
      <c r="I9" s="17" t="n">
        <v>6</v>
      </c>
      <c r="J9" s="17" t="n">
        <v>5</v>
      </c>
      <c r="K9" s="17" t="n">
        <v>8</v>
      </c>
      <c r="L9" s="17" t="n">
        <v>7</v>
      </c>
      <c r="M9" s="17" t="n">
        <v>8</v>
      </c>
      <c r="N9" s="17" t="n">
        <v>7</v>
      </c>
      <c r="O9" s="17" t="n">
        <v>4</v>
      </c>
      <c r="P9" s="17" t="n">
        <v>4</v>
      </c>
      <c r="Q9" s="8">
        <f>IF(OR(B9="",B9=0),"",C9*200000/B9)</f>
        <v/>
      </c>
      <c r="R9" s="9">
        <f>""</f>
        <v/>
      </c>
      <c r="S9" s="8">
        <f>IF(B9="","",SUM($C$5:$C$40)*200000/SUM($B$5:$B$40))</f>
        <v/>
      </c>
      <c r="T9" s="8">
        <f>IF(OR(B9="",B9=0),"",(SUM($C$5:$C$40)/SUM($B$5:$B$40)+3*SQRT((SUM($C$5:$C$40)/SUM($B$5:$B$40))/B9))*200000)</f>
        <v/>
      </c>
      <c r="U9" s="9">
        <f>IF(OR(Q9="",T9=""),"",IF(Q9&gt;T9,"Above limit",""))</f>
        <v/>
      </c>
    </row>
    <row r="10">
      <c r="A10" s="16" t="n">
        <v>46174</v>
      </c>
      <c r="B10" s="17" t="n">
        <v>22800</v>
      </c>
      <c r="C10" s="17" t="n">
        <v>2</v>
      </c>
      <c r="D10" s="17" t="n">
        <v>1</v>
      </c>
      <c r="E10" s="17" t="n">
        <v>1</v>
      </c>
      <c r="F10" s="17" t="n">
        <v>12</v>
      </c>
      <c r="G10" s="17" t="n">
        <v>3</v>
      </c>
      <c r="H10" s="17" t="n">
        <v>5</v>
      </c>
      <c r="I10" s="17" t="n">
        <v>8</v>
      </c>
      <c r="J10" s="17" t="n">
        <v>6</v>
      </c>
      <c r="K10" s="17" t="n">
        <v>9</v>
      </c>
      <c r="L10" s="17" t="n">
        <v>7</v>
      </c>
      <c r="M10" s="17" t="n">
        <v>8</v>
      </c>
      <c r="N10" s="17" t="n">
        <v>5</v>
      </c>
      <c r="O10" s="17" t="n">
        <v>5</v>
      </c>
      <c r="P10" s="17" t="n">
        <v>4</v>
      </c>
      <c r="Q10" s="8">
        <f>IF(OR(B10="",B10=0),"",C10*200000/B10)</f>
        <v/>
      </c>
      <c r="R10" s="9">
        <f>""</f>
        <v/>
      </c>
      <c r="S10" s="8">
        <f>IF(B10="","",SUM($C$5:$C$40)*200000/SUM($B$5:$B$40))</f>
        <v/>
      </c>
      <c r="T10" s="8">
        <f>IF(OR(B10="",B10=0),"",(SUM($C$5:$C$40)/SUM($B$5:$B$40)+3*SQRT((SUM($C$5:$C$40)/SUM($B$5:$B$40))/B10))*200000)</f>
        <v/>
      </c>
      <c r="U10" s="9">
        <f>IF(OR(Q10="",T10=""),"",IF(Q10&gt;T10,"Above limit",""))</f>
        <v/>
      </c>
    </row>
    <row r="11">
      <c r="A11" s="16" t="n">
        <v>46204</v>
      </c>
      <c r="B11" s="17" t="n">
        <v>20100</v>
      </c>
      <c r="C11" s="17" t="n">
        <v>0</v>
      </c>
      <c r="D11" s="17" t="n">
        <v>0</v>
      </c>
      <c r="E11" s="17" t="n">
        <v>0</v>
      </c>
      <c r="F11" s="17" t="n">
        <v>0</v>
      </c>
      <c r="G11" s="17" t="n">
        <v>2</v>
      </c>
      <c r="H11" s="17" t="n">
        <v>4</v>
      </c>
      <c r="I11" s="17" t="n">
        <v>5</v>
      </c>
      <c r="J11" s="17" t="n">
        <v>4</v>
      </c>
      <c r="K11" s="17" t="n">
        <v>7</v>
      </c>
      <c r="L11" s="17" t="n">
        <v>6</v>
      </c>
      <c r="M11" s="17" t="n">
        <v>8</v>
      </c>
      <c r="N11" s="17" t="n">
        <v>8</v>
      </c>
      <c r="O11" s="17" t="n">
        <v>3</v>
      </c>
      <c r="P11" s="17" t="n">
        <v>3</v>
      </c>
      <c r="Q11" s="8">
        <f>IF(OR(B11="",B11=0),"",C11*200000/B11)</f>
        <v/>
      </c>
      <c r="R11" s="9">
        <f>""</f>
        <v/>
      </c>
      <c r="S11" s="8">
        <f>IF(B11="","",SUM($C$5:$C$40)*200000/SUM($B$5:$B$40))</f>
        <v/>
      </c>
      <c r="T11" s="8">
        <f>IF(OR(B11="",B11=0),"",(SUM($C$5:$C$40)/SUM($B$5:$B$40)+3*SQRT((SUM($C$5:$C$40)/SUM($B$5:$B$40))/B11))*200000)</f>
        <v/>
      </c>
      <c r="U11" s="9">
        <f>IF(OR(Q11="",T11=""),"",IF(Q11&gt;T11,"Above limit",""))</f>
        <v/>
      </c>
    </row>
    <row r="12">
      <c r="A12" s="16" t="n">
        <v>46235</v>
      </c>
      <c r="B12" s="17" t="n">
        <v>22300</v>
      </c>
      <c r="C12" s="17" t="n">
        <v>0</v>
      </c>
      <c r="D12" s="17" t="n">
        <v>0</v>
      </c>
      <c r="E12" s="17" t="n">
        <v>0</v>
      </c>
      <c r="F12" s="17" t="n">
        <v>0</v>
      </c>
      <c r="G12" s="17" t="n">
        <v>2</v>
      </c>
      <c r="H12" s="17" t="n">
        <v>4</v>
      </c>
      <c r="I12" s="17" t="n">
        <v>6</v>
      </c>
      <c r="J12" s="17" t="n">
        <v>5</v>
      </c>
      <c r="K12" s="17" t="n">
        <v>8</v>
      </c>
      <c r="L12" s="17" t="n">
        <v>6</v>
      </c>
      <c r="M12" s="17" t="n">
        <v>8</v>
      </c>
      <c r="N12" s="17" t="n">
        <v>8</v>
      </c>
      <c r="O12" s="17" t="n">
        <v>4</v>
      </c>
      <c r="P12" s="17" t="n">
        <v>4</v>
      </c>
      <c r="Q12" s="8">
        <f>IF(OR(B12="",B12=0),"",C12*200000/B12)</f>
        <v/>
      </c>
      <c r="R12" s="9">
        <f>""</f>
        <v/>
      </c>
      <c r="S12" s="8">
        <f>IF(B12="","",SUM($C$5:$C$40)*200000/SUM($B$5:$B$40))</f>
        <v/>
      </c>
      <c r="T12" s="8">
        <f>IF(OR(B12="",B12=0),"",(SUM($C$5:$C$40)/SUM($B$5:$B$40)+3*SQRT((SUM($C$5:$C$40)/SUM($B$5:$B$40))/B12))*200000)</f>
        <v/>
      </c>
      <c r="U12" s="9">
        <f>IF(OR(Q12="",T12=""),"",IF(Q12&gt;T12,"Above limit",""))</f>
        <v/>
      </c>
    </row>
    <row r="13">
      <c r="A13" s="16" t="n">
        <v>46266</v>
      </c>
      <c r="B13" s="17" t="n">
        <v>22600</v>
      </c>
      <c r="C13" s="17" t="n">
        <v>1</v>
      </c>
      <c r="D13" s="17" t="n">
        <v>1</v>
      </c>
      <c r="E13" s="17" t="n">
        <v>0</v>
      </c>
      <c r="F13" s="17" t="n">
        <v>0</v>
      </c>
      <c r="G13" s="17" t="n">
        <v>2</v>
      </c>
      <c r="H13" s="17" t="n">
        <v>5</v>
      </c>
      <c r="I13" s="17" t="n">
        <v>7</v>
      </c>
      <c r="J13" s="17" t="n">
        <v>6</v>
      </c>
      <c r="K13" s="17" t="n">
        <v>9</v>
      </c>
      <c r="L13" s="17" t="n">
        <v>7</v>
      </c>
      <c r="M13" s="17" t="n">
        <v>8</v>
      </c>
      <c r="N13" s="17" t="n">
        <v>7</v>
      </c>
      <c r="O13" s="17" t="n">
        <v>5</v>
      </c>
      <c r="P13" s="17" t="n">
        <v>5</v>
      </c>
      <c r="Q13" s="8">
        <f>IF(OR(B13="",B13=0),"",C13*200000/B13)</f>
        <v/>
      </c>
      <c r="R13" s="9">
        <f>""</f>
        <v/>
      </c>
      <c r="S13" s="8">
        <f>IF(B13="","",SUM($C$5:$C$40)*200000/SUM($B$5:$B$40))</f>
        <v/>
      </c>
      <c r="T13" s="8">
        <f>IF(OR(B13="",B13=0),"",(SUM($C$5:$C$40)/SUM($B$5:$B$40)+3*SQRT((SUM($C$5:$C$40)/SUM($B$5:$B$40))/B13))*200000)</f>
        <v/>
      </c>
      <c r="U13" s="9">
        <f>IF(OR(Q13="",T13=""),"",IF(Q13&gt;T13,"Above limit",""))</f>
        <v/>
      </c>
    </row>
    <row r="14">
      <c r="A14" s="16" t="n">
        <v>46296</v>
      </c>
      <c r="B14" s="17" t="n">
        <v>22200</v>
      </c>
      <c r="C14" s="17" t="n">
        <v>0</v>
      </c>
      <c r="D14" s="17" t="n">
        <v>0</v>
      </c>
      <c r="E14" s="17" t="n">
        <v>0</v>
      </c>
      <c r="F14" s="17" t="n">
        <v>0</v>
      </c>
      <c r="G14" s="17" t="n">
        <v>1</v>
      </c>
      <c r="H14" s="17" t="n">
        <v>4</v>
      </c>
      <c r="I14" s="17" t="n">
        <v>5</v>
      </c>
      <c r="J14" s="17" t="n">
        <v>4</v>
      </c>
      <c r="K14" s="17" t="n">
        <v>7</v>
      </c>
      <c r="L14" s="17" t="n">
        <v>6</v>
      </c>
      <c r="M14" s="17" t="n">
        <v>8</v>
      </c>
      <c r="N14" s="17" t="n">
        <v>8</v>
      </c>
      <c r="O14" s="17" t="n">
        <v>3</v>
      </c>
      <c r="P14" s="17" t="n">
        <v>3</v>
      </c>
      <c r="Q14" s="8">
        <f>IF(OR(B14="",B14=0),"",C14*200000/B14)</f>
        <v/>
      </c>
      <c r="R14" s="9">
        <f>""</f>
        <v/>
      </c>
      <c r="S14" s="8">
        <f>IF(B14="","",SUM($C$5:$C$40)*200000/SUM($B$5:$B$40))</f>
        <v/>
      </c>
      <c r="T14" s="8">
        <f>IF(OR(B14="",B14=0),"",(SUM($C$5:$C$40)/SUM($B$5:$B$40)+3*SQRT((SUM($C$5:$C$40)/SUM($B$5:$B$40))/B14))*200000)</f>
        <v/>
      </c>
      <c r="U14" s="9">
        <f>IF(OR(Q14="",T14=""),"",IF(Q14&gt;T14,"Above limit",""))</f>
        <v/>
      </c>
    </row>
    <row r="15">
      <c r="A15" s="16" t="n">
        <v>46327</v>
      </c>
      <c r="B15" s="17" t="n">
        <v>21700</v>
      </c>
      <c r="C15" s="17" t="n">
        <v>1</v>
      </c>
      <c r="D15" s="17" t="n">
        <v>0</v>
      </c>
      <c r="E15" s="17" t="n">
        <v>0</v>
      </c>
      <c r="F15" s="17" t="n">
        <v>0</v>
      </c>
      <c r="G15" s="17" t="n">
        <v>2</v>
      </c>
      <c r="H15" s="17" t="n">
        <v>3</v>
      </c>
      <c r="I15" s="17" t="n">
        <v>6</v>
      </c>
      <c r="J15" s="17" t="n">
        <v>5</v>
      </c>
      <c r="K15" s="17" t="n">
        <v>8</v>
      </c>
      <c r="L15" s="17" t="n">
        <v>6</v>
      </c>
      <c r="M15" s="17" t="n">
        <v>8</v>
      </c>
      <c r="N15" s="17" t="n">
        <v>6</v>
      </c>
      <c r="O15" s="17" t="n">
        <v>4</v>
      </c>
      <c r="P15" s="17" t="n">
        <v>4</v>
      </c>
      <c r="Q15" s="8">
        <f>IF(OR(B15="",B15=0),"",C15*200000/B15)</f>
        <v/>
      </c>
      <c r="R15" s="9">
        <f>""</f>
        <v/>
      </c>
      <c r="S15" s="8">
        <f>IF(B15="","",SUM($C$5:$C$40)*200000/SUM($B$5:$B$40))</f>
        <v/>
      </c>
      <c r="T15" s="8">
        <f>IF(OR(B15="",B15=0),"",(SUM($C$5:$C$40)/SUM($B$5:$B$40)+3*SQRT((SUM($C$5:$C$40)/SUM($B$5:$B$40))/B15))*200000)</f>
        <v/>
      </c>
      <c r="U15" s="9">
        <f>IF(OR(Q15="",T15=""),"",IF(Q15&gt;T15,"Above limit",""))</f>
        <v/>
      </c>
    </row>
    <row r="16">
      <c r="A16" s="16" t="n">
        <v>46357</v>
      </c>
      <c r="B16" s="17" t="n">
        <v>21600</v>
      </c>
      <c r="C16" s="17" t="n">
        <v>0</v>
      </c>
      <c r="D16" s="17" t="n">
        <v>0</v>
      </c>
      <c r="E16" s="17" t="n">
        <v>0</v>
      </c>
      <c r="F16" s="17" t="n">
        <v>0</v>
      </c>
      <c r="G16" s="17" t="n">
        <v>2</v>
      </c>
      <c r="H16" s="17" t="n">
        <v>3</v>
      </c>
      <c r="I16" s="17" t="n">
        <v>7</v>
      </c>
      <c r="J16" s="17" t="n">
        <v>6</v>
      </c>
      <c r="K16" s="17" t="n">
        <v>9</v>
      </c>
      <c r="L16" s="17" t="n">
        <v>7</v>
      </c>
      <c r="M16" s="17" t="n">
        <v>8</v>
      </c>
      <c r="N16" s="17" t="n">
        <v>7</v>
      </c>
      <c r="O16" s="17" t="n">
        <v>4</v>
      </c>
      <c r="P16" s="17" t="n">
        <v>4</v>
      </c>
      <c r="Q16" s="8">
        <f>IF(OR(B16="",B16=0),"",C16*200000/B16)</f>
        <v/>
      </c>
      <c r="R16" s="8">
        <f>IF(COUNT(B5:B16)&lt;12,"",SUM(C5:C16)*200000/SUM(B5:B16))</f>
        <v/>
      </c>
      <c r="S16" s="8">
        <f>IF(B16="","",SUM($C$5:$C$40)*200000/SUM($B$5:$B$40))</f>
        <v/>
      </c>
      <c r="T16" s="8">
        <f>IF(OR(B16="",B16=0),"",(SUM($C$5:$C$40)/SUM($B$5:$B$40)+3*SQRT((SUM($C$5:$C$40)/SUM($B$5:$B$40))/B16))*200000)</f>
        <v/>
      </c>
      <c r="U16" s="9">
        <f>IF(OR(Q16="",T16=""),"",IF(Q16&gt;T16,"Above limit",""))</f>
        <v/>
      </c>
    </row>
    <row r="17">
      <c r="A17" s="16" t="n"/>
      <c r="B17" s="17" t="n"/>
      <c r="C17" s="17" t="n"/>
      <c r="D17" s="17" t="n"/>
      <c r="E17" s="17" t="n"/>
      <c r="F17" s="17" t="n"/>
      <c r="G17" s="17" t="n"/>
      <c r="H17" s="17" t="n"/>
      <c r="I17" s="17" t="n"/>
      <c r="J17" s="17" t="n"/>
      <c r="K17" s="17" t="n"/>
      <c r="L17" s="17" t="n"/>
      <c r="M17" s="17" t="n"/>
      <c r="N17" s="17" t="n"/>
      <c r="O17" s="17" t="n"/>
      <c r="P17" s="17" t="n"/>
      <c r="Q17" s="8">
        <f>IF(OR(B17="",B17=0),"",C17*200000/B17)</f>
        <v/>
      </c>
      <c r="R17" s="8">
        <f>IF(COUNT(B6:B17)&lt;12,"",SUM(C6:C17)*200000/SUM(B6:B17))</f>
        <v/>
      </c>
      <c r="S17" s="8">
        <f>IF(B17="","",SUM($C$5:$C$40)*200000/SUM($B$5:$B$40))</f>
        <v/>
      </c>
      <c r="T17" s="8">
        <f>IF(OR(B17="",B17=0),"",(SUM($C$5:$C$40)/SUM($B$5:$B$40)+3*SQRT((SUM($C$5:$C$40)/SUM($B$5:$B$40))/B17))*200000)</f>
        <v/>
      </c>
      <c r="U17" s="9">
        <f>IF(OR(Q17="",T17=""),"",IF(Q17&gt;T17,"Above limit",""))</f>
        <v/>
      </c>
    </row>
    <row r="18">
      <c r="A18" s="16" t="n"/>
      <c r="B18" s="17" t="n"/>
      <c r="C18" s="17" t="n"/>
      <c r="D18" s="17" t="n"/>
      <c r="E18" s="17" t="n"/>
      <c r="F18" s="17" t="n"/>
      <c r="G18" s="17" t="n"/>
      <c r="H18" s="17" t="n"/>
      <c r="I18" s="17" t="n"/>
      <c r="J18" s="17" t="n"/>
      <c r="K18" s="17" t="n"/>
      <c r="L18" s="17" t="n"/>
      <c r="M18" s="17" t="n"/>
      <c r="N18" s="17" t="n"/>
      <c r="O18" s="17" t="n"/>
      <c r="P18" s="17" t="n"/>
      <c r="Q18" s="8">
        <f>IF(OR(B18="",B18=0),"",C18*200000/B18)</f>
        <v/>
      </c>
      <c r="R18" s="8">
        <f>IF(COUNT(B7:B18)&lt;12,"",SUM(C7:C18)*200000/SUM(B7:B18))</f>
        <v/>
      </c>
      <c r="S18" s="8">
        <f>IF(B18="","",SUM($C$5:$C$40)*200000/SUM($B$5:$B$40))</f>
        <v/>
      </c>
      <c r="T18" s="8">
        <f>IF(OR(B18="",B18=0),"",(SUM($C$5:$C$40)/SUM($B$5:$B$40)+3*SQRT((SUM($C$5:$C$40)/SUM($B$5:$B$40))/B18))*200000)</f>
        <v/>
      </c>
      <c r="U18" s="9">
        <f>IF(OR(Q18="",T18=""),"",IF(Q18&gt;T18,"Above limit",""))</f>
        <v/>
      </c>
    </row>
    <row r="19">
      <c r="A19" s="16" t="n"/>
      <c r="B19" s="17" t="n"/>
      <c r="C19" s="17" t="n"/>
      <c r="D19" s="17" t="n"/>
      <c r="E19" s="17" t="n"/>
      <c r="F19" s="17" t="n"/>
      <c r="G19" s="17" t="n"/>
      <c r="H19" s="17" t="n"/>
      <c r="I19" s="17" t="n"/>
      <c r="J19" s="17" t="n"/>
      <c r="K19" s="17" t="n"/>
      <c r="L19" s="17" t="n"/>
      <c r="M19" s="17" t="n"/>
      <c r="N19" s="17" t="n"/>
      <c r="O19" s="17" t="n"/>
      <c r="P19" s="17" t="n"/>
      <c r="Q19" s="8">
        <f>IF(OR(B19="",B19=0),"",C19*200000/B19)</f>
        <v/>
      </c>
      <c r="R19" s="8">
        <f>IF(COUNT(B8:B19)&lt;12,"",SUM(C8:C19)*200000/SUM(B8:B19))</f>
        <v/>
      </c>
      <c r="S19" s="8">
        <f>IF(B19="","",SUM($C$5:$C$40)*200000/SUM($B$5:$B$40))</f>
        <v/>
      </c>
      <c r="T19" s="8">
        <f>IF(OR(B19="",B19=0),"",(SUM($C$5:$C$40)/SUM($B$5:$B$40)+3*SQRT((SUM($C$5:$C$40)/SUM($B$5:$B$40))/B19))*200000)</f>
        <v/>
      </c>
      <c r="U19" s="9">
        <f>IF(OR(Q19="",T19=""),"",IF(Q19&gt;T19,"Above limit",""))</f>
        <v/>
      </c>
    </row>
    <row r="20">
      <c r="A20" s="16" t="n"/>
      <c r="B20" s="17" t="n"/>
      <c r="C20" s="17" t="n"/>
      <c r="D20" s="17" t="n"/>
      <c r="E20" s="17" t="n"/>
      <c r="F20" s="17" t="n"/>
      <c r="G20" s="17" t="n"/>
      <c r="H20" s="17" t="n"/>
      <c r="I20" s="17" t="n"/>
      <c r="J20" s="17" t="n"/>
      <c r="K20" s="17" t="n"/>
      <c r="L20" s="17" t="n"/>
      <c r="M20" s="17" t="n"/>
      <c r="N20" s="17" t="n"/>
      <c r="O20" s="17" t="n"/>
      <c r="P20" s="17" t="n"/>
      <c r="Q20" s="8">
        <f>IF(OR(B20="",B20=0),"",C20*200000/B20)</f>
        <v/>
      </c>
      <c r="R20" s="8">
        <f>IF(COUNT(B9:B20)&lt;12,"",SUM(C9:C20)*200000/SUM(B9:B20))</f>
        <v/>
      </c>
      <c r="S20" s="8">
        <f>IF(B20="","",SUM($C$5:$C$40)*200000/SUM($B$5:$B$40))</f>
        <v/>
      </c>
      <c r="T20" s="8">
        <f>IF(OR(B20="",B20=0),"",(SUM($C$5:$C$40)/SUM($B$5:$B$40)+3*SQRT((SUM($C$5:$C$40)/SUM($B$5:$B$40))/B20))*200000)</f>
        <v/>
      </c>
      <c r="U20" s="9">
        <f>IF(OR(Q20="",T20=""),"",IF(Q20&gt;T20,"Above limit",""))</f>
        <v/>
      </c>
    </row>
    <row r="21">
      <c r="A21" s="16" t="n"/>
      <c r="B21" s="17" t="n"/>
      <c r="C21" s="17" t="n"/>
      <c r="D21" s="17" t="n"/>
      <c r="E21" s="17" t="n"/>
      <c r="F21" s="17" t="n"/>
      <c r="G21" s="17" t="n"/>
      <c r="H21" s="17" t="n"/>
      <c r="I21" s="17" t="n"/>
      <c r="J21" s="17" t="n"/>
      <c r="K21" s="17" t="n"/>
      <c r="L21" s="17" t="n"/>
      <c r="M21" s="17" t="n"/>
      <c r="N21" s="17" t="n"/>
      <c r="O21" s="17" t="n"/>
      <c r="P21" s="17" t="n"/>
      <c r="Q21" s="8">
        <f>IF(OR(B21="",B21=0),"",C21*200000/B21)</f>
        <v/>
      </c>
      <c r="R21" s="8">
        <f>IF(COUNT(B10:B21)&lt;12,"",SUM(C10:C21)*200000/SUM(B10:B21))</f>
        <v/>
      </c>
      <c r="S21" s="8">
        <f>IF(B21="","",SUM($C$5:$C$40)*200000/SUM($B$5:$B$40))</f>
        <v/>
      </c>
      <c r="T21" s="8">
        <f>IF(OR(B21="",B21=0),"",(SUM($C$5:$C$40)/SUM($B$5:$B$40)+3*SQRT((SUM($C$5:$C$40)/SUM($B$5:$B$40))/B21))*200000)</f>
        <v/>
      </c>
      <c r="U21" s="9">
        <f>IF(OR(Q21="",T21=""),"",IF(Q21&gt;T21,"Above limit",""))</f>
        <v/>
      </c>
    </row>
    <row r="22">
      <c r="A22" s="16" t="n"/>
      <c r="B22" s="17" t="n"/>
      <c r="C22" s="17" t="n"/>
      <c r="D22" s="17" t="n"/>
      <c r="E22" s="17" t="n"/>
      <c r="F22" s="17" t="n"/>
      <c r="G22" s="17" t="n"/>
      <c r="H22" s="17" t="n"/>
      <c r="I22" s="17" t="n"/>
      <c r="J22" s="17" t="n"/>
      <c r="K22" s="17" t="n"/>
      <c r="L22" s="17" t="n"/>
      <c r="M22" s="17" t="n"/>
      <c r="N22" s="17" t="n"/>
      <c r="O22" s="17" t="n"/>
      <c r="P22" s="17" t="n"/>
      <c r="Q22" s="8">
        <f>IF(OR(B22="",B22=0),"",C22*200000/B22)</f>
        <v/>
      </c>
      <c r="R22" s="8">
        <f>IF(COUNT(B11:B22)&lt;12,"",SUM(C11:C22)*200000/SUM(B11:B22))</f>
        <v/>
      </c>
      <c r="S22" s="8">
        <f>IF(B22="","",SUM($C$5:$C$40)*200000/SUM($B$5:$B$40))</f>
        <v/>
      </c>
      <c r="T22" s="8">
        <f>IF(OR(B22="",B22=0),"",(SUM($C$5:$C$40)/SUM($B$5:$B$40)+3*SQRT((SUM($C$5:$C$40)/SUM($B$5:$B$40))/B22))*200000)</f>
        <v/>
      </c>
      <c r="U22" s="9">
        <f>IF(OR(Q22="",T22=""),"",IF(Q22&gt;T22,"Above limit",""))</f>
        <v/>
      </c>
    </row>
    <row r="23">
      <c r="A23" s="16" t="n"/>
      <c r="B23" s="17" t="n"/>
      <c r="C23" s="17" t="n"/>
      <c r="D23" s="17" t="n"/>
      <c r="E23" s="17" t="n"/>
      <c r="F23" s="17" t="n"/>
      <c r="G23" s="17" t="n"/>
      <c r="H23" s="17" t="n"/>
      <c r="I23" s="17" t="n"/>
      <c r="J23" s="17" t="n"/>
      <c r="K23" s="17" t="n"/>
      <c r="L23" s="17" t="n"/>
      <c r="M23" s="17" t="n"/>
      <c r="N23" s="17" t="n"/>
      <c r="O23" s="17" t="n"/>
      <c r="P23" s="17" t="n"/>
      <c r="Q23" s="8">
        <f>IF(OR(B23="",B23=0),"",C23*200000/B23)</f>
        <v/>
      </c>
      <c r="R23" s="8">
        <f>IF(COUNT(B12:B23)&lt;12,"",SUM(C12:C23)*200000/SUM(B12:B23))</f>
        <v/>
      </c>
      <c r="S23" s="8">
        <f>IF(B23="","",SUM($C$5:$C$40)*200000/SUM($B$5:$B$40))</f>
        <v/>
      </c>
      <c r="T23" s="8">
        <f>IF(OR(B23="",B23=0),"",(SUM($C$5:$C$40)/SUM($B$5:$B$40)+3*SQRT((SUM($C$5:$C$40)/SUM($B$5:$B$40))/B23))*200000)</f>
        <v/>
      </c>
      <c r="U23" s="9">
        <f>IF(OR(Q23="",T23=""),"",IF(Q23&gt;T23,"Above limit",""))</f>
        <v/>
      </c>
    </row>
    <row r="24">
      <c r="A24" s="16" t="n"/>
      <c r="B24" s="17" t="n"/>
      <c r="C24" s="17" t="n"/>
      <c r="D24" s="17" t="n"/>
      <c r="E24" s="17" t="n"/>
      <c r="F24" s="17" t="n"/>
      <c r="G24" s="17" t="n"/>
      <c r="H24" s="17" t="n"/>
      <c r="I24" s="17" t="n"/>
      <c r="J24" s="17" t="n"/>
      <c r="K24" s="17" t="n"/>
      <c r="L24" s="17" t="n"/>
      <c r="M24" s="17" t="n"/>
      <c r="N24" s="17" t="n"/>
      <c r="O24" s="17" t="n"/>
      <c r="P24" s="17" t="n"/>
      <c r="Q24" s="8">
        <f>IF(OR(B24="",B24=0),"",C24*200000/B24)</f>
        <v/>
      </c>
      <c r="R24" s="8">
        <f>IF(COUNT(B13:B24)&lt;12,"",SUM(C13:C24)*200000/SUM(B13:B24))</f>
        <v/>
      </c>
      <c r="S24" s="8">
        <f>IF(B24="","",SUM($C$5:$C$40)*200000/SUM($B$5:$B$40))</f>
        <v/>
      </c>
      <c r="T24" s="8">
        <f>IF(OR(B24="",B24=0),"",(SUM($C$5:$C$40)/SUM($B$5:$B$40)+3*SQRT((SUM($C$5:$C$40)/SUM($B$5:$B$40))/B24))*200000)</f>
        <v/>
      </c>
      <c r="U24" s="9">
        <f>IF(OR(Q24="",T24=""),"",IF(Q24&gt;T24,"Above limit",""))</f>
        <v/>
      </c>
    </row>
    <row r="25">
      <c r="A25" s="16" t="n"/>
      <c r="B25" s="17" t="n"/>
      <c r="C25" s="17" t="n"/>
      <c r="D25" s="17" t="n"/>
      <c r="E25" s="17" t="n"/>
      <c r="F25" s="17" t="n"/>
      <c r="G25" s="17" t="n"/>
      <c r="H25" s="17" t="n"/>
      <c r="I25" s="17" t="n"/>
      <c r="J25" s="17" t="n"/>
      <c r="K25" s="17" t="n"/>
      <c r="L25" s="17" t="n"/>
      <c r="M25" s="17" t="n"/>
      <c r="N25" s="17" t="n"/>
      <c r="O25" s="17" t="n"/>
      <c r="P25" s="17" t="n"/>
      <c r="Q25" s="8">
        <f>IF(OR(B25="",B25=0),"",C25*200000/B25)</f>
        <v/>
      </c>
      <c r="R25" s="8">
        <f>IF(COUNT(B14:B25)&lt;12,"",SUM(C14:C25)*200000/SUM(B14:B25))</f>
        <v/>
      </c>
      <c r="S25" s="8">
        <f>IF(B25="","",SUM($C$5:$C$40)*200000/SUM($B$5:$B$40))</f>
        <v/>
      </c>
      <c r="T25" s="8">
        <f>IF(OR(B25="",B25=0),"",(SUM($C$5:$C$40)/SUM($B$5:$B$40)+3*SQRT((SUM($C$5:$C$40)/SUM($B$5:$B$40))/B25))*200000)</f>
        <v/>
      </c>
      <c r="U25" s="9">
        <f>IF(OR(Q25="",T25=""),"",IF(Q25&gt;T25,"Above limit",""))</f>
        <v/>
      </c>
    </row>
    <row r="26">
      <c r="A26" s="16" t="n"/>
      <c r="B26" s="17" t="n"/>
      <c r="C26" s="17" t="n"/>
      <c r="D26" s="17" t="n"/>
      <c r="E26" s="17" t="n"/>
      <c r="F26" s="17" t="n"/>
      <c r="G26" s="17" t="n"/>
      <c r="H26" s="17" t="n"/>
      <c r="I26" s="17" t="n"/>
      <c r="J26" s="17" t="n"/>
      <c r="K26" s="17" t="n"/>
      <c r="L26" s="17" t="n"/>
      <c r="M26" s="17" t="n"/>
      <c r="N26" s="17" t="n"/>
      <c r="O26" s="17" t="n"/>
      <c r="P26" s="17" t="n"/>
      <c r="Q26" s="8">
        <f>IF(OR(B26="",B26=0),"",C26*200000/B26)</f>
        <v/>
      </c>
      <c r="R26" s="8">
        <f>IF(COUNT(B15:B26)&lt;12,"",SUM(C15:C26)*200000/SUM(B15:B26))</f>
        <v/>
      </c>
      <c r="S26" s="8">
        <f>IF(B26="","",SUM($C$5:$C$40)*200000/SUM($B$5:$B$40))</f>
        <v/>
      </c>
      <c r="T26" s="8">
        <f>IF(OR(B26="",B26=0),"",(SUM($C$5:$C$40)/SUM($B$5:$B$40)+3*SQRT((SUM($C$5:$C$40)/SUM($B$5:$B$40))/B26))*200000)</f>
        <v/>
      </c>
      <c r="U26" s="9">
        <f>IF(OR(Q26="",T26=""),"",IF(Q26&gt;T26,"Above limit",""))</f>
        <v/>
      </c>
    </row>
    <row r="27">
      <c r="A27" s="16" t="n"/>
      <c r="B27" s="17" t="n"/>
      <c r="C27" s="17" t="n"/>
      <c r="D27" s="17" t="n"/>
      <c r="E27" s="17" t="n"/>
      <c r="F27" s="17" t="n"/>
      <c r="G27" s="17" t="n"/>
      <c r="H27" s="17" t="n"/>
      <c r="I27" s="17" t="n"/>
      <c r="J27" s="17" t="n"/>
      <c r="K27" s="17" t="n"/>
      <c r="L27" s="17" t="n"/>
      <c r="M27" s="17" t="n"/>
      <c r="N27" s="17" t="n"/>
      <c r="O27" s="17" t="n"/>
      <c r="P27" s="17" t="n"/>
      <c r="Q27" s="8">
        <f>IF(OR(B27="",B27=0),"",C27*200000/B27)</f>
        <v/>
      </c>
      <c r="R27" s="8">
        <f>IF(COUNT(B16:B27)&lt;12,"",SUM(C16:C27)*200000/SUM(B16:B27))</f>
        <v/>
      </c>
      <c r="S27" s="8">
        <f>IF(B27="","",SUM($C$5:$C$40)*200000/SUM($B$5:$B$40))</f>
        <v/>
      </c>
      <c r="T27" s="8">
        <f>IF(OR(B27="",B27=0),"",(SUM($C$5:$C$40)/SUM($B$5:$B$40)+3*SQRT((SUM($C$5:$C$40)/SUM($B$5:$B$40))/B27))*200000)</f>
        <v/>
      </c>
      <c r="U27" s="9">
        <f>IF(OR(Q27="",T27=""),"",IF(Q27&gt;T27,"Above limit",""))</f>
        <v/>
      </c>
    </row>
    <row r="28">
      <c r="A28" s="16" t="n"/>
      <c r="B28" s="17" t="n"/>
      <c r="C28" s="17" t="n"/>
      <c r="D28" s="17" t="n"/>
      <c r="E28" s="17" t="n"/>
      <c r="F28" s="17" t="n"/>
      <c r="G28" s="17" t="n"/>
      <c r="H28" s="17" t="n"/>
      <c r="I28" s="17" t="n"/>
      <c r="J28" s="17" t="n"/>
      <c r="K28" s="17" t="n"/>
      <c r="L28" s="17" t="n"/>
      <c r="M28" s="17" t="n"/>
      <c r="N28" s="17" t="n"/>
      <c r="O28" s="17" t="n"/>
      <c r="P28" s="17" t="n"/>
      <c r="Q28" s="8">
        <f>IF(OR(B28="",B28=0),"",C28*200000/B28)</f>
        <v/>
      </c>
      <c r="R28" s="8">
        <f>IF(COUNT(B17:B28)&lt;12,"",SUM(C17:C28)*200000/SUM(B17:B28))</f>
        <v/>
      </c>
      <c r="S28" s="8">
        <f>IF(B28="","",SUM($C$5:$C$40)*200000/SUM($B$5:$B$40))</f>
        <v/>
      </c>
      <c r="T28" s="8">
        <f>IF(OR(B28="",B28=0),"",(SUM($C$5:$C$40)/SUM($B$5:$B$40)+3*SQRT((SUM($C$5:$C$40)/SUM($B$5:$B$40))/B28))*200000)</f>
        <v/>
      </c>
      <c r="U28" s="9">
        <f>IF(OR(Q28="",T28=""),"",IF(Q28&gt;T28,"Above limit",""))</f>
        <v/>
      </c>
    </row>
    <row r="29">
      <c r="A29" s="16" t="n"/>
      <c r="B29" s="17" t="n"/>
      <c r="C29" s="17" t="n"/>
      <c r="D29" s="17" t="n"/>
      <c r="E29" s="17" t="n"/>
      <c r="F29" s="17" t="n"/>
      <c r="G29" s="17" t="n"/>
      <c r="H29" s="17" t="n"/>
      <c r="I29" s="17" t="n"/>
      <c r="J29" s="17" t="n"/>
      <c r="K29" s="17" t="n"/>
      <c r="L29" s="17" t="n"/>
      <c r="M29" s="17" t="n"/>
      <c r="N29" s="17" t="n"/>
      <c r="O29" s="17" t="n"/>
      <c r="P29" s="17" t="n"/>
      <c r="Q29" s="8">
        <f>IF(OR(B29="",B29=0),"",C29*200000/B29)</f>
        <v/>
      </c>
      <c r="R29" s="8">
        <f>IF(COUNT(B18:B29)&lt;12,"",SUM(C18:C29)*200000/SUM(B18:B29))</f>
        <v/>
      </c>
      <c r="S29" s="8">
        <f>IF(B29="","",SUM($C$5:$C$40)*200000/SUM($B$5:$B$40))</f>
        <v/>
      </c>
      <c r="T29" s="8">
        <f>IF(OR(B29="",B29=0),"",(SUM($C$5:$C$40)/SUM($B$5:$B$40)+3*SQRT((SUM($C$5:$C$40)/SUM($B$5:$B$40))/B29))*200000)</f>
        <v/>
      </c>
      <c r="U29" s="9">
        <f>IF(OR(Q29="",T29=""),"",IF(Q29&gt;T29,"Above limit",""))</f>
        <v/>
      </c>
    </row>
    <row r="30">
      <c r="A30" s="16" t="n"/>
      <c r="B30" s="17" t="n"/>
      <c r="C30" s="17" t="n"/>
      <c r="D30" s="17" t="n"/>
      <c r="E30" s="17" t="n"/>
      <c r="F30" s="17" t="n"/>
      <c r="G30" s="17" t="n"/>
      <c r="H30" s="17" t="n"/>
      <c r="I30" s="17" t="n"/>
      <c r="J30" s="17" t="n"/>
      <c r="K30" s="17" t="n"/>
      <c r="L30" s="17" t="n"/>
      <c r="M30" s="17" t="n"/>
      <c r="N30" s="17" t="n"/>
      <c r="O30" s="17" t="n"/>
      <c r="P30" s="17" t="n"/>
      <c r="Q30" s="8">
        <f>IF(OR(B30="",B30=0),"",C30*200000/B30)</f>
        <v/>
      </c>
      <c r="R30" s="8">
        <f>IF(COUNT(B19:B30)&lt;12,"",SUM(C19:C30)*200000/SUM(B19:B30))</f>
        <v/>
      </c>
      <c r="S30" s="8">
        <f>IF(B30="","",SUM($C$5:$C$40)*200000/SUM($B$5:$B$40))</f>
        <v/>
      </c>
      <c r="T30" s="8">
        <f>IF(OR(B30="",B30=0),"",(SUM($C$5:$C$40)/SUM($B$5:$B$40)+3*SQRT((SUM($C$5:$C$40)/SUM($B$5:$B$40))/B30))*200000)</f>
        <v/>
      </c>
      <c r="U30" s="9">
        <f>IF(OR(Q30="",T30=""),"",IF(Q30&gt;T30,"Above limit",""))</f>
        <v/>
      </c>
    </row>
    <row r="31">
      <c r="A31" s="16" t="n"/>
      <c r="B31" s="17" t="n"/>
      <c r="C31" s="17" t="n"/>
      <c r="D31" s="17" t="n"/>
      <c r="E31" s="17" t="n"/>
      <c r="F31" s="17" t="n"/>
      <c r="G31" s="17" t="n"/>
      <c r="H31" s="17" t="n"/>
      <c r="I31" s="17" t="n"/>
      <c r="J31" s="17" t="n"/>
      <c r="K31" s="17" t="n"/>
      <c r="L31" s="17" t="n"/>
      <c r="M31" s="17" t="n"/>
      <c r="N31" s="17" t="n"/>
      <c r="O31" s="17" t="n"/>
      <c r="P31" s="17" t="n"/>
      <c r="Q31" s="8">
        <f>IF(OR(B31="",B31=0),"",C31*200000/B31)</f>
        <v/>
      </c>
      <c r="R31" s="8">
        <f>IF(COUNT(B20:B31)&lt;12,"",SUM(C20:C31)*200000/SUM(B20:B31))</f>
        <v/>
      </c>
      <c r="S31" s="8">
        <f>IF(B31="","",SUM($C$5:$C$40)*200000/SUM($B$5:$B$40))</f>
        <v/>
      </c>
      <c r="T31" s="8">
        <f>IF(OR(B31="",B31=0),"",(SUM($C$5:$C$40)/SUM($B$5:$B$40)+3*SQRT((SUM($C$5:$C$40)/SUM($B$5:$B$40))/B31))*200000)</f>
        <v/>
      </c>
      <c r="U31" s="9">
        <f>IF(OR(Q31="",T31=""),"",IF(Q31&gt;T31,"Above limit",""))</f>
        <v/>
      </c>
    </row>
    <row r="32">
      <c r="A32" s="16" t="n"/>
      <c r="B32" s="17" t="n"/>
      <c r="C32" s="17" t="n"/>
      <c r="D32" s="17" t="n"/>
      <c r="E32" s="17" t="n"/>
      <c r="F32" s="17" t="n"/>
      <c r="G32" s="17" t="n"/>
      <c r="H32" s="17" t="n"/>
      <c r="I32" s="17" t="n"/>
      <c r="J32" s="17" t="n"/>
      <c r="K32" s="17" t="n"/>
      <c r="L32" s="17" t="n"/>
      <c r="M32" s="17" t="n"/>
      <c r="N32" s="17" t="n"/>
      <c r="O32" s="17" t="n"/>
      <c r="P32" s="17" t="n"/>
      <c r="Q32" s="8">
        <f>IF(OR(B32="",B32=0),"",C32*200000/B32)</f>
        <v/>
      </c>
      <c r="R32" s="8">
        <f>IF(COUNT(B21:B32)&lt;12,"",SUM(C21:C32)*200000/SUM(B21:B32))</f>
        <v/>
      </c>
      <c r="S32" s="8">
        <f>IF(B32="","",SUM($C$5:$C$40)*200000/SUM($B$5:$B$40))</f>
        <v/>
      </c>
      <c r="T32" s="8">
        <f>IF(OR(B32="",B32=0),"",(SUM($C$5:$C$40)/SUM($B$5:$B$40)+3*SQRT((SUM($C$5:$C$40)/SUM($B$5:$B$40))/B32))*200000)</f>
        <v/>
      </c>
      <c r="U32" s="9">
        <f>IF(OR(Q32="",T32=""),"",IF(Q32&gt;T32,"Above limit",""))</f>
        <v/>
      </c>
    </row>
    <row r="33">
      <c r="A33" s="16" t="n"/>
      <c r="B33" s="17" t="n"/>
      <c r="C33" s="17" t="n"/>
      <c r="D33" s="17" t="n"/>
      <c r="E33" s="17" t="n"/>
      <c r="F33" s="17" t="n"/>
      <c r="G33" s="17" t="n"/>
      <c r="H33" s="17" t="n"/>
      <c r="I33" s="17" t="n"/>
      <c r="J33" s="17" t="n"/>
      <c r="K33" s="17" t="n"/>
      <c r="L33" s="17" t="n"/>
      <c r="M33" s="17" t="n"/>
      <c r="N33" s="17" t="n"/>
      <c r="O33" s="17" t="n"/>
      <c r="P33" s="17" t="n"/>
      <c r="Q33" s="8">
        <f>IF(OR(B33="",B33=0),"",C33*200000/B33)</f>
        <v/>
      </c>
      <c r="R33" s="8">
        <f>IF(COUNT(B22:B33)&lt;12,"",SUM(C22:C33)*200000/SUM(B22:B33))</f>
        <v/>
      </c>
      <c r="S33" s="8">
        <f>IF(B33="","",SUM($C$5:$C$40)*200000/SUM($B$5:$B$40))</f>
        <v/>
      </c>
      <c r="T33" s="8">
        <f>IF(OR(B33="",B33=0),"",(SUM($C$5:$C$40)/SUM($B$5:$B$40)+3*SQRT((SUM($C$5:$C$40)/SUM($B$5:$B$40))/B33))*200000)</f>
        <v/>
      </c>
      <c r="U33" s="9">
        <f>IF(OR(Q33="",T33=""),"",IF(Q33&gt;T33,"Above limit",""))</f>
        <v/>
      </c>
    </row>
    <row r="34">
      <c r="A34" s="16" t="n"/>
      <c r="B34" s="17" t="n"/>
      <c r="C34" s="17" t="n"/>
      <c r="D34" s="17" t="n"/>
      <c r="E34" s="17" t="n"/>
      <c r="F34" s="17" t="n"/>
      <c r="G34" s="17" t="n"/>
      <c r="H34" s="17" t="n"/>
      <c r="I34" s="17" t="n"/>
      <c r="J34" s="17" t="n"/>
      <c r="K34" s="17" t="n"/>
      <c r="L34" s="17" t="n"/>
      <c r="M34" s="17" t="n"/>
      <c r="N34" s="17" t="n"/>
      <c r="O34" s="17" t="n"/>
      <c r="P34" s="17" t="n"/>
      <c r="Q34" s="8">
        <f>IF(OR(B34="",B34=0),"",C34*200000/B34)</f>
        <v/>
      </c>
      <c r="R34" s="8">
        <f>IF(COUNT(B23:B34)&lt;12,"",SUM(C23:C34)*200000/SUM(B23:B34))</f>
        <v/>
      </c>
      <c r="S34" s="8">
        <f>IF(B34="","",SUM($C$5:$C$40)*200000/SUM($B$5:$B$40))</f>
        <v/>
      </c>
      <c r="T34" s="8">
        <f>IF(OR(B34="",B34=0),"",(SUM($C$5:$C$40)/SUM($B$5:$B$40)+3*SQRT((SUM($C$5:$C$40)/SUM($B$5:$B$40))/B34))*200000)</f>
        <v/>
      </c>
      <c r="U34" s="9">
        <f>IF(OR(Q34="",T34=""),"",IF(Q34&gt;T34,"Above limit",""))</f>
        <v/>
      </c>
    </row>
    <row r="35">
      <c r="A35" s="16" t="n"/>
      <c r="B35" s="17" t="n"/>
      <c r="C35" s="17" t="n"/>
      <c r="D35" s="17" t="n"/>
      <c r="E35" s="17" t="n"/>
      <c r="F35" s="17" t="n"/>
      <c r="G35" s="17" t="n"/>
      <c r="H35" s="17" t="n"/>
      <c r="I35" s="17" t="n"/>
      <c r="J35" s="17" t="n"/>
      <c r="K35" s="17" t="n"/>
      <c r="L35" s="17" t="n"/>
      <c r="M35" s="17" t="n"/>
      <c r="N35" s="17" t="n"/>
      <c r="O35" s="17" t="n"/>
      <c r="P35" s="17" t="n"/>
      <c r="Q35" s="8">
        <f>IF(OR(B35="",B35=0),"",C35*200000/B35)</f>
        <v/>
      </c>
      <c r="R35" s="8">
        <f>IF(COUNT(B24:B35)&lt;12,"",SUM(C24:C35)*200000/SUM(B24:B35))</f>
        <v/>
      </c>
      <c r="S35" s="8">
        <f>IF(B35="","",SUM($C$5:$C$40)*200000/SUM($B$5:$B$40))</f>
        <v/>
      </c>
      <c r="T35" s="8">
        <f>IF(OR(B35="",B35=0),"",(SUM($C$5:$C$40)/SUM($B$5:$B$40)+3*SQRT((SUM($C$5:$C$40)/SUM($B$5:$B$40))/B35))*200000)</f>
        <v/>
      </c>
      <c r="U35" s="9">
        <f>IF(OR(Q35="",T35=""),"",IF(Q35&gt;T35,"Above limit",""))</f>
        <v/>
      </c>
    </row>
    <row r="36">
      <c r="A36" s="16" t="n"/>
      <c r="B36" s="17" t="n"/>
      <c r="C36" s="17" t="n"/>
      <c r="D36" s="17" t="n"/>
      <c r="E36" s="17" t="n"/>
      <c r="F36" s="17" t="n"/>
      <c r="G36" s="17" t="n"/>
      <c r="H36" s="17" t="n"/>
      <c r="I36" s="17" t="n"/>
      <c r="J36" s="17" t="n"/>
      <c r="K36" s="17" t="n"/>
      <c r="L36" s="17" t="n"/>
      <c r="M36" s="17" t="n"/>
      <c r="N36" s="17" t="n"/>
      <c r="O36" s="17" t="n"/>
      <c r="P36" s="17" t="n"/>
      <c r="Q36" s="8">
        <f>IF(OR(B36="",B36=0),"",C36*200000/B36)</f>
        <v/>
      </c>
      <c r="R36" s="8">
        <f>IF(COUNT(B25:B36)&lt;12,"",SUM(C25:C36)*200000/SUM(B25:B36))</f>
        <v/>
      </c>
      <c r="S36" s="8">
        <f>IF(B36="","",SUM($C$5:$C$40)*200000/SUM($B$5:$B$40))</f>
        <v/>
      </c>
      <c r="T36" s="8">
        <f>IF(OR(B36="",B36=0),"",(SUM($C$5:$C$40)/SUM($B$5:$B$40)+3*SQRT((SUM($C$5:$C$40)/SUM($B$5:$B$40))/B36))*200000)</f>
        <v/>
      </c>
      <c r="U36" s="9">
        <f>IF(OR(Q36="",T36=""),"",IF(Q36&gt;T36,"Above limit",""))</f>
        <v/>
      </c>
    </row>
    <row r="37">
      <c r="A37" s="16" t="n"/>
      <c r="B37" s="17" t="n"/>
      <c r="C37" s="17" t="n"/>
      <c r="D37" s="17" t="n"/>
      <c r="E37" s="17" t="n"/>
      <c r="F37" s="17" t="n"/>
      <c r="G37" s="17" t="n"/>
      <c r="H37" s="17" t="n"/>
      <c r="I37" s="17" t="n"/>
      <c r="J37" s="17" t="n"/>
      <c r="K37" s="17" t="n"/>
      <c r="L37" s="17" t="n"/>
      <c r="M37" s="17" t="n"/>
      <c r="N37" s="17" t="n"/>
      <c r="O37" s="17" t="n"/>
      <c r="P37" s="17" t="n"/>
      <c r="Q37" s="8">
        <f>IF(OR(B37="",B37=0),"",C37*200000/B37)</f>
        <v/>
      </c>
      <c r="R37" s="8">
        <f>IF(COUNT(B26:B37)&lt;12,"",SUM(C26:C37)*200000/SUM(B26:B37))</f>
        <v/>
      </c>
      <c r="S37" s="8">
        <f>IF(B37="","",SUM($C$5:$C$40)*200000/SUM($B$5:$B$40))</f>
        <v/>
      </c>
      <c r="T37" s="8">
        <f>IF(OR(B37="",B37=0),"",(SUM($C$5:$C$40)/SUM($B$5:$B$40)+3*SQRT((SUM($C$5:$C$40)/SUM($B$5:$B$40))/B37))*200000)</f>
        <v/>
      </c>
      <c r="U37" s="9">
        <f>IF(OR(Q37="",T37=""),"",IF(Q37&gt;T37,"Above limit",""))</f>
        <v/>
      </c>
    </row>
    <row r="38">
      <c r="A38" s="16" t="n"/>
      <c r="B38" s="17" t="n"/>
      <c r="C38" s="17" t="n"/>
      <c r="D38" s="17" t="n"/>
      <c r="E38" s="17" t="n"/>
      <c r="F38" s="17" t="n"/>
      <c r="G38" s="17" t="n"/>
      <c r="H38" s="17" t="n"/>
      <c r="I38" s="17" t="n"/>
      <c r="J38" s="17" t="n"/>
      <c r="K38" s="17" t="n"/>
      <c r="L38" s="17" t="n"/>
      <c r="M38" s="17" t="n"/>
      <c r="N38" s="17" t="n"/>
      <c r="O38" s="17" t="n"/>
      <c r="P38" s="17" t="n"/>
      <c r="Q38" s="8">
        <f>IF(OR(B38="",B38=0),"",C38*200000/B38)</f>
        <v/>
      </c>
      <c r="R38" s="8">
        <f>IF(COUNT(B27:B38)&lt;12,"",SUM(C27:C38)*200000/SUM(B27:B38))</f>
        <v/>
      </c>
      <c r="S38" s="8">
        <f>IF(B38="","",SUM($C$5:$C$40)*200000/SUM($B$5:$B$40))</f>
        <v/>
      </c>
      <c r="T38" s="8">
        <f>IF(OR(B38="",B38=0),"",(SUM($C$5:$C$40)/SUM($B$5:$B$40)+3*SQRT((SUM($C$5:$C$40)/SUM($B$5:$B$40))/B38))*200000)</f>
        <v/>
      </c>
      <c r="U38" s="9">
        <f>IF(OR(Q38="",T38=""),"",IF(Q38&gt;T38,"Above limit",""))</f>
        <v/>
      </c>
    </row>
    <row r="39">
      <c r="A39" s="16" t="n"/>
      <c r="B39" s="17" t="n"/>
      <c r="C39" s="17" t="n"/>
      <c r="D39" s="17" t="n"/>
      <c r="E39" s="17" t="n"/>
      <c r="F39" s="17" t="n"/>
      <c r="G39" s="17" t="n"/>
      <c r="H39" s="17" t="n"/>
      <c r="I39" s="17" t="n"/>
      <c r="J39" s="17" t="n"/>
      <c r="K39" s="17" t="n"/>
      <c r="L39" s="17" t="n"/>
      <c r="M39" s="17" t="n"/>
      <c r="N39" s="17" t="n"/>
      <c r="O39" s="17" t="n"/>
      <c r="P39" s="17" t="n"/>
      <c r="Q39" s="8">
        <f>IF(OR(B39="",B39=0),"",C39*200000/B39)</f>
        <v/>
      </c>
      <c r="R39" s="8">
        <f>IF(COUNT(B28:B39)&lt;12,"",SUM(C28:C39)*200000/SUM(B28:B39))</f>
        <v/>
      </c>
      <c r="S39" s="8">
        <f>IF(B39="","",SUM($C$5:$C$40)*200000/SUM($B$5:$B$40))</f>
        <v/>
      </c>
      <c r="T39" s="8">
        <f>IF(OR(B39="",B39=0),"",(SUM($C$5:$C$40)/SUM($B$5:$B$40)+3*SQRT((SUM($C$5:$C$40)/SUM($B$5:$B$40))/B39))*200000)</f>
        <v/>
      </c>
      <c r="U39" s="9">
        <f>IF(OR(Q39="",T39=""),"",IF(Q39&gt;T39,"Above limit",""))</f>
        <v/>
      </c>
    </row>
    <row r="40">
      <c r="A40" s="16" t="n"/>
      <c r="B40" s="17" t="n"/>
      <c r="C40" s="17" t="n"/>
      <c r="D40" s="17" t="n"/>
      <c r="E40" s="17" t="n"/>
      <c r="F40" s="17" t="n"/>
      <c r="G40" s="17" t="n"/>
      <c r="H40" s="17" t="n"/>
      <c r="I40" s="17" t="n"/>
      <c r="J40" s="17" t="n"/>
      <c r="K40" s="17" t="n"/>
      <c r="L40" s="17" t="n"/>
      <c r="M40" s="17" t="n"/>
      <c r="N40" s="17" t="n"/>
      <c r="O40" s="17" t="n"/>
      <c r="P40" s="17" t="n"/>
      <c r="Q40" s="8">
        <f>IF(OR(B40="",B40=0),"",C40*200000/B40)</f>
        <v/>
      </c>
      <c r="R40" s="8">
        <f>IF(COUNT(B29:B40)&lt;12,"",SUM(C29:C40)*200000/SUM(B29:B40))</f>
        <v/>
      </c>
      <c r="S40" s="8">
        <f>IF(B40="","",SUM($C$5:$C$40)*200000/SUM($B$5:$B$40))</f>
        <v/>
      </c>
      <c r="T40" s="8">
        <f>IF(OR(B40="",B40=0),"",(SUM($C$5:$C$40)/SUM($B$5:$B$40)+3*SQRT((SUM($C$5:$C$40)/SUM($B$5:$B$40))/B40))*200000)</f>
        <v/>
      </c>
      <c r="U40" s="9">
        <f>IF(OR(Q40="",T40=""),"",IF(Q40&gt;T40,"Above limit",""))</f>
        <v/>
      </c>
    </row>
  </sheetData>
  <conditionalFormatting sqref="U5:U40">
    <cfRule type="cellIs" priority="1" operator="equal" dxfId="2">
      <formula>"Above limit"</formula>
    </cfRule>
  </conditionalFormatting>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2026-10-05T20:35:24Z</dcterms:created>
  <dcterms:modified xsi:type="dcterms:W3CDTF">2026-10-05T20:35:24Z</dcterms:modified>
</cp:coreProperties>
</file>