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0fb06e968324b1/PIXELS AND CHISELS/website media/SixSigmaKaizen/"/>
    </mc:Choice>
  </mc:AlternateContent>
  <xr:revisionPtr revIDLastSave="0" documentId="8_{73996D0B-2BFC-4364-AF54-5E0D113AE0EA}" xr6:coauthVersionLast="47" xr6:coauthVersionMax="47" xr10:uidLastSave="{00000000-0000-0000-0000-000000000000}"/>
  <bookViews>
    <workbookView xWindow="-120" yWindow="-120" windowWidth="29040" windowHeight="15720" xr2:uid="{AA8DD3A8-E5E3-45C0-8AE6-3CD8FF721FA2}"/>
  </bookViews>
  <sheets>
    <sheet name="Dashboard" sheetId="4" r:id="rId1"/>
    <sheet name="Inputs" sheetId="1" r:id="rId2"/>
    <sheet name="Calculations" sheetId="2" r:id="rId3"/>
    <sheet name="VSM Map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5" i="4" l="1"/>
  <c r="G24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I7" i="4"/>
  <c r="H7" i="4"/>
  <c r="G7" i="4"/>
  <c r="F7" i="4"/>
  <c r="I6" i="4"/>
  <c r="H6" i="4"/>
  <c r="G6" i="4"/>
  <c r="F6" i="4"/>
  <c r="I5" i="4"/>
  <c r="H5" i="4"/>
  <c r="G5" i="4"/>
  <c r="F5" i="4"/>
  <c r="B17" i="4"/>
  <c r="B16" i="4"/>
  <c r="B15" i="4"/>
  <c r="B14" i="4"/>
  <c r="B13" i="4"/>
  <c r="B12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H14" i="3"/>
  <c r="CZ14" i="3"/>
  <c r="CR14" i="3"/>
  <c r="CJ14" i="3"/>
  <c r="CB14" i="3"/>
  <c r="BT14" i="3"/>
  <c r="BL14" i="3"/>
  <c r="BD14" i="3"/>
  <c r="AV14" i="3"/>
  <c r="AN14" i="3"/>
  <c r="AF14" i="3"/>
  <c r="X14" i="3"/>
  <c r="P14" i="3"/>
  <c r="DQ37" i="3"/>
  <c r="DQ35" i="3"/>
  <c r="DQ33" i="3"/>
  <c r="DJ33" i="3"/>
  <c r="DH33" i="3"/>
  <c r="DB33" i="3"/>
  <c r="CZ33" i="3"/>
  <c r="CT33" i="3"/>
  <c r="CR33" i="3"/>
  <c r="CL33" i="3"/>
  <c r="CJ33" i="3"/>
  <c r="CD33" i="3"/>
  <c r="CB33" i="3"/>
  <c r="BV33" i="3"/>
  <c r="BT33" i="3"/>
  <c r="BN33" i="3"/>
  <c r="BL33" i="3"/>
  <c r="BF33" i="3"/>
  <c r="BD33" i="3"/>
  <c r="AX33" i="3"/>
  <c r="AV33" i="3"/>
  <c r="AP33" i="3"/>
  <c r="AN33" i="3"/>
  <c r="AH33" i="3"/>
  <c r="AF33" i="3"/>
  <c r="Z33" i="3"/>
  <c r="X33" i="3"/>
  <c r="R33" i="3"/>
  <c r="P33" i="3"/>
  <c r="J33" i="3"/>
  <c r="H33" i="3"/>
  <c r="B33" i="3"/>
  <c r="DH29" i="3"/>
  <c r="DH28" i="3"/>
  <c r="DH26" i="3"/>
  <c r="CZ29" i="3"/>
  <c r="CZ28" i="3"/>
  <c r="CZ26" i="3"/>
  <c r="CR29" i="3"/>
  <c r="CR28" i="3"/>
  <c r="CR26" i="3"/>
  <c r="CJ29" i="3"/>
  <c r="CJ28" i="3"/>
  <c r="CJ26" i="3"/>
  <c r="CB29" i="3"/>
  <c r="CB28" i="3"/>
  <c r="CB26" i="3"/>
  <c r="BT29" i="3"/>
  <c r="BT28" i="3"/>
  <c r="BT26" i="3"/>
  <c r="BL29" i="3"/>
  <c r="BL28" i="3"/>
  <c r="BL26" i="3"/>
  <c r="BD29" i="3"/>
  <c r="BD28" i="3"/>
  <c r="BD26" i="3"/>
  <c r="AV29" i="3"/>
  <c r="AV28" i="3"/>
  <c r="AV26" i="3"/>
  <c r="AN29" i="3"/>
  <c r="AN28" i="3"/>
  <c r="AN26" i="3"/>
  <c r="AF29" i="3"/>
  <c r="AF28" i="3"/>
  <c r="AF26" i="3"/>
  <c r="X29" i="3"/>
  <c r="X28" i="3"/>
  <c r="X26" i="3"/>
  <c r="P29" i="3"/>
  <c r="P28" i="3"/>
  <c r="P26" i="3"/>
  <c r="H29" i="3"/>
  <c r="H28" i="3"/>
  <c r="H26" i="3"/>
  <c r="DJ24" i="3"/>
  <c r="DM23" i="3"/>
  <c r="DM22" i="3"/>
  <c r="DM21" i="3"/>
  <c r="DM20" i="3"/>
  <c r="DM19" i="3"/>
  <c r="DM18" i="3"/>
  <c r="DM17" i="3"/>
  <c r="DJ16" i="3"/>
  <c r="DO12" i="3"/>
  <c r="DJ13" i="3"/>
  <c r="DB24" i="3"/>
  <c r="DE23" i="3"/>
  <c r="DE22" i="3"/>
  <c r="DE21" i="3"/>
  <c r="DE20" i="3"/>
  <c r="DE19" i="3"/>
  <c r="DE18" i="3"/>
  <c r="DE17" i="3"/>
  <c r="DB16" i="3"/>
  <c r="DG12" i="3"/>
  <c r="DB13" i="3"/>
  <c r="CT24" i="3"/>
  <c r="CW23" i="3"/>
  <c r="CW22" i="3"/>
  <c r="CW21" i="3"/>
  <c r="CW20" i="3"/>
  <c r="CW19" i="3"/>
  <c r="CW18" i="3"/>
  <c r="CW17" i="3"/>
  <c r="CT16" i="3"/>
  <c r="CY12" i="3"/>
  <c r="CT13" i="3"/>
  <c r="CL24" i="3"/>
  <c r="CO23" i="3"/>
  <c r="CO22" i="3"/>
  <c r="CO21" i="3"/>
  <c r="CO20" i="3"/>
  <c r="CO19" i="3"/>
  <c r="CO18" i="3"/>
  <c r="CO17" i="3"/>
  <c r="CL16" i="3"/>
  <c r="CQ12" i="3"/>
  <c r="CL13" i="3"/>
  <c r="CD24" i="3"/>
  <c r="CG23" i="3"/>
  <c r="CG22" i="3"/>
  <c r="CG21" i="3"/>
  <c r="CG20" i="3"/>
  <c r="CG19" i="3"/>
  <c r="CG18" i="3"/>
  <c r="CG17" i="3"/>
  <c r="CD16" i="3"/>
  <c r="CI12" i="3"/>
  <c r="CD13" i="3"/>
  <c r="BV24" i="3"/>
  <c r="BY23" i="3"/>
  <c r="BY22" i="3"/>
  <c r="BY21" i="3"/>
  <c r="BY20" i="3"/>
  <c r="BY19" i="3"/>
  <c r="BY18" i="3"/>
  <c r="BY17" i="3"/>
  <c r="BV16" i="3"/>
  <c r="CA12" i="3"/>
  <c r="BV13" i="3"/>
  <c r="BN24" i="3"/>
  <c r="BQ23" i="3"/>
  <c r="BQ22" i="3"/>
  <c r="BQ21" i="3"/>
  <c r="BQ20" i="3"/>
  <c r="BQ19" i="3"/>
  <c r="BQ18" i="3"/>
  <c r="BQ17" i="3"/>
  <c r="BN16" i="3"/>
  <c r="BS12" i="3"/>
  <c r="BN13" i="3"/>
  <c r="BF24" i="3"/>
  <c r="BI23" i="3"/>
  <c r="BI22" i="3"/>
  <c r="BI21" i="3"/>
  <c r="BI20" i="3"/>
  <c r="BI19" i="3"/>
  <c r="BI18" i="3"/>
  <c r="BI17" i="3"/>
  <c r="BF16" i="3"/>
  <c r="BK12" i="3"/>
  <c r="BF13" i="3"/>
  <c r="AX24" i="3"/>
  <c r="BA23" i="3"/>
  <c r="BA22" i="3"/>
  <c r="BA21" i="3"/>
  <c r="BA20" i="3"/>
  <c r="BA19" i="3"/>
  <c r="BA18" i="3"/>
  <c r="BA17" i="3"/>
  <c r="AX16" i="3"/>
  <c r="BC12" i="3"/>
  <c r="AX13" i="3"/>
  <c r="AP24" i="3"/>
  <c r="AS23" i="3"/>
  <c r="AS22" i="3"/>
  <c r="AS21" i="3"/>
  <c r="AS20" i="3"/>
  <c r="AS19" i="3"/>
  <c r="AS18" i="3"/>
  <c r="AS17" i="3"/>
  <c r="AP16" i="3"/>
  <c r="AU12" i="3"/>
  <c r="AP13" i="3"/>
  <c r="AH24" i="3"/>
  <c r="AK23" i="3"/>
  <c r="AK22" i="3"/>
  <c r="AK21" i="3"/>
  <c r="AK20" i="3"/>
  <c r="AK19" i="3"/>
  <c r="AK18" i="3"/>
  <c r="AK17" i="3"/>
  <c r="AH16" i="3"/>
  <c r="AM12" i="3"/>
  <c r="AH13" i="3"/>
  <c r="Z24" i="3"/>
  <c r="AC23" i="3"/>
  <c r="AC22" i="3"/>
  <c r="AC21" i="3"/>
  <c r="AC20" i="3"/>
  <c r="AC19" i="3"/>
  <c r="AC18" i="3"/>
  <c r="AC17" i="3"/>
  <c r="Z16" i="3"/>
  <c r="AE12" i="3"/>
  <c r="Z13" i="3"/>
  <c r="R24" i="3"/>
  <c r="U23" i="3"/>
  <c r="U22" i="3"/>
  <c r="U21" i="3"/>
  <c r="U20" i="3"/>
  <c r="U19" i="3"/>
  <c r="U18" i="3"/>
  <c r="U17" i="3"/>
  <c r="R16" i="3"/>
  <c r="W12" i="3"/>
  <c r="R13" i="3"/>
  <c r="J24" i="3"/>
  <c r="M23" i="3"/>
  <c r="M22" i="3"/>
  <c r="M21" i="3"/>
  <c r="M20" i="3"/>
  <c r="M19" i="3"/>
  <c r="M18" i="3"/>
  <c r="M17" i="3"/>
  <c r="J16" i="3"/>
  <c r="O12" i="3"/>
  <c r="J13" i="3"/>
  <c r="B24" i="3"/>
  <c r="E23" i="3"/>
  <c r="E22" i="3"/>
  <c r="E21" i="3"/>
  <c r="E20" i="3"/>
  <c r="E19" i="3"/>
  <c r="E18" i="3"/>
  <c r="E17" i="3"/>
  <c r="B16" i="3"/>
  <c r="G12" i="3"/>
  <c r="B13" i="3"/>
  <c r="DQ10" i="3"/>
  <c r="B31" i="2"/>
  <c r="B30" i="2"/>
  <c r="B29" i="2"/>
  <c r="B28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L8" i="2"/>
  <c r="K8" i="2"/>
  <c r="J8" i="2"/>
  <c r="I8" i="2"/>
  <c r="H8" i="2"/>
  <c r="G8" i="2"/>
  <c r="F8" i="2"/>
  <c r="E8" i="2"/>
  <c r="D8" i="2"/>
  <c r="C8" i="2"/>
  <c r="B8" i="2"/>
  <c r="A8" i="2"/>
  <c r="L7" i="2"/>
  <c r="K7" i="2"/>
  <c r="J7" i="2"/>
  <c r="I7" i="2"/>
  <c r="H7" i="2"/>
  <c r="G7" i="2"/>
  <c r="F7" i="2"/>
  <c r="E7" i="2"/>
  <c r="D7" i="2"/>
  <c r="C7" i="2"/>
  <c r="B7" i="2"/>
  <c r="A7" i="2"/>
  <c r="L6" i="2"/>
  <c r="K6" i="2"/>
  <c r="J6" i="2"/>
  <c r="I6" i="2"/>
  <c r="H6" i="2"/>
  <c r="G6" i="2"/>
  <c r="F6" i="2"/>
  <c r="E6" i="2"/>
  <c r="D6" i="2"/>
  <c r="C6" i="2"/>
  <c r="B6" i="2"/>
  <c r="A6" i="2"/>
  <c r="L5" i="2"/>
  <c r="K5" i="2"/>
  <c r="J5" i="2"/>
  <c r="I5" i="2"/>
  <c r="H5" i="2"/>
  <c r="G5" i="2"/>
  <c r="F5" i="2"/>
  <c r="E5" i="2"/>
  <c r="D5" i="2"/>
  <c r="C5" i="2"/>
  <c r="B5" i="2"/>
  <c r="A5" i="2"/>
  <c r="L4" i="2"/>
  <c r="K4" i="2"/>
  <c r="J4" i="2"/>
  <c r="I4" i="2"/>
  <c r="H4" i="2"/>
  <c r="G4" i="2"/>
  <c r="F4" i="2"/>
  <c r="E4" i="2"/>
  <c r="D4" i="2"/>
  <c r="C4" i="2"/>
  <c r="B4" i="2"/>
  <c r="A4" i="2"/>
  <c r="B12" i="1"/>
  <c r="B11" i="1"/>
  <c r="B9" i="1"/>
</calcChain>
</file>

<file path=xl/sharedStrings.xml><?xml version="1.0" encoding="utf-8"?>
<sst xmlns="http://schemas.openxmlformats.org/spreadsheetml/2006/main" count="239" uniqueCount="124">
  <si>
    <t>1. GLOBAL PARAMETERS</t>
  </si>
  <si>
    <t>Parameter</t>
  </si>
  <si>
    <t>Value</t>
  </si>
  <si>
    <t>Unit</t>
  </si>
  <si>
    <t>Notes</t>
  </si>
  <si>
    <t>Customer demand (daily)</t>
  </si>
  <si>
    <t>units/day</t>
  </si>
  <si>
    <t>Average daily order quantity</t>
  </si>
  <si>
    <t>Working time per shift</t>
  </si>
  <si>
    <t>seconds</t>
  </si>
  <si>
    <t>Net available time (e.g. 8h × 3600s − breaks)</t>
  </si>
  <si>
    <t>Shifts per day</t>
  </si>
  <si>
    <t>shifts</t>
  </si>
  <si>
    <t>Working days per month</t>
  </si>
  <si>
    <t>days</t>
  </si>
  <si>
    <t>Number of process steps used</t>
  </si>
  <si>
    <t>steps</t>
  </si>
  <si>
    <t>Auto-counts non-empty process names</t>
  </si>
  <si>
    <t>Available time/day (sec)</t>
  </si>
  <si>
    <t>sec/day</t>
  </si>
  <si>
    <t>= shift time × shifts</t>
  </si>
  <si>
    <t>Takt Time</t>
  </si>
  <si>
    <t>sec/unit</t>
  </si>
  <si>
    <t>= Available time ÷ Customer demand</t>
  </si>
  <si>
    <t>2. PROCESS STEPS (fill in order — leave rows blank to shorten the VSM)</t>
  </si>
  <si>
    <t>#</t>
  </si>
  <si>
    <t>Process Name</t>
  </si>
  <si>
    <t>Cycle Time (C/T)
sec</t>
  </si>
  <si>
    <t>Changeover (C/O)
min</t>
  </si>
  <si>
    <t>Uptime %</t>
  </si>
  <si>
    <t>Operators</t>
  </si>
  <si>
    <t>First Pass Yield</t>
  </si>
  <si>
    <t>Batch Size</t>
  </si>
  <si>
    <t>Scrap %</t>
  </si>
  <si>
    <t>WIP Inventory (units after step)</t>
  </si>
  <si>
    <t>Shifts/day</t>
  </si>
  <si>
    <t>Value-Add?
(Y/N)</t>
  </si>
  <si>
    <t>Future C/T Target (sec)</t>
  </si>
  <si>
    <t>Future WIP Target</t>
  </si>
  <si>
    <t>Stamping</t>
  </si>
  <si>
    <t>Y</t>
  </si>
  <si>
    <t>S. Weld #1</t>
  </si>
  <si>
    <t>S. Weld #2</t>
  </si>
  <si>
    <t>Assembly #1</t>
  </si>
  <si>
    <t>Assembly #2</t>
  </si>
  <si>
    <t>Quality Check</t>
  </si>
  <si>
    <t>N</t>
  </si>
  <si>
    <t>Packaging</t>
  </si>
  <si>
    <t>Shipping</t>
  </si>
  <si>
    <t>LEGEND</t>
  </si>
  <si>
    <t>Blue text</t>
  </si>
  <si>
    <t>Hardcoded inputs — edit these</t>
  </si>
  <si>
    <t>Green text</t>
  </si>
  <si>
    <t>Formulas linking from other sheets</t>
  </si>
  <si>
    <t>Black text</t>
  </si>
  <si>
    <t>Same-sheet calculations</t>
  </si>
  <si>
    <t>Yellow fill</t>
  </si>
  <si>
    <t>Key output / KPI</t>
  </si>
  <si>
    <t>CALCULATIONS — derived from Inputs (do not edit)</t>
  </si>
  <si>
    <t>C/T (sec)</t>
  </si>
  <si>
    <t>Effective C/T (sec)</t>
  </si>
  <si>
    <t>VA Time (sec)</t>
  </si>
  <si>
    <t>WIP (units)</t>
  </si>
  <si>
    <t>Days of Inventory</t>
  </si>
  <si>
    <t>Bottleneck?</t>
  </si>
  <si>
    <t>Future C/T</t>
  </si>
  <si>
    <t>Future VA</t>
  </si>
  <si>
    <t>Future WIP</t>
  </si>
  <si>
    <t>Future Days Inv</t>
  </si>
  <si>
    <t>TOTALS</t>
  </si>
  <si>
    <t>Current State</t>
  </si>
  <si>
    <t>Future State</t>
  </si>
  <si>
    <t>Improvement</t>
  </si>
  <si>
    <t>Total Cycle Time (sec)</t>
  </si>
  <si>
    <t>Total Value-Add Time (sec)</t>
  </si>
  <si>
    <t>Total WIP Inventory (units)</t>
  </si>
  <si>
    <t>Total Lead Time (days)</t>
  </si>
  <si>
    <t>VA Time (days)</t>
  </si>
  <si>
    <t>Process Cycle Efficiency</t>
  </si>
  <si>
    <t>(VA time ÷ Lead time)</t>
  </si>
  <si>
    <t>Takt Time (sec/unit)</t>
  </si>
  <si>
    <t>Max Cycle Time (bottleneck)</t>
  </si>
  <si>
    <t>Bottleneck step</t>
  </si>
  <si>
    <t>Takt vs. Max C/T</t>
  </si>
  <si>
    <t>VALUE STREAM MAP</t>
  </si>
  <si>
    <t>Current State — dynamic, driven by Inputs sheet</t>
  </si>
  <si>
    <t>SUPPLIER</t>
  </si>
  <si>
    <t>PRODUCTION CONTROL
(MRP / Scheduling)</t>
  </si>
  <si>
    <t>CUSTOMER</t>
  </si>
  <si>
    <t>C/T</t>
  </si>
  <si>
    <t>C/O</t>
  </si>
  <si>
    <t>Uptime</t>
  </si>
  <si>
    <t>FPY</t>
  </si>
  <si>
    <t>Batch</t>
  </si>
  <si>
    <t>Scrap</t>
  </si>
  <si>
    <t>Shifts</t>
  </si>
  <si>
    <t>Process</t>
  </si>
  <si>
    <t>Inventory</t>
  </si>
  <si>
    <t>►</t>
  </si>
  <si>
    <t>↓ Schedule ↓</t>
  </si>
  <si>
    <t>→ forecast →</t>
  </si>
  <si>
    <t>Data</t>
  </si>
  <si>
    <t>WIP</t>
  </si>
  <si>
    <t>TIMELINE</t>
  </si>
  <si>
    <t>VALUE STREAM MAP — DASHBOARD</t>
  </si>
  <si>
    <t>Current vs. Future State KPIs — all values driven by the Inputs sheet</t>
  </si>
  <si>
    <t>KEY METRIC</t>
  </si>
  <si>
    <t>CURRENT</t>
  </si>
  <si>
    <t>FUTURE TARGET</t>
  </si>
  <si>
    <t>IMPROVEMENT</t>
  </si>
  <si>
    <t>DEMAND &amp; CAPACITY</t>
  </si>
  <si>
    <t>Customer Demand</t>
  </si>
  <si>
    <t>Available Time</t>
  </si>
  <si>
    <t>Bottleneck Step</t>
  </si>
  <si>
    <t>Max Cycle Time (Bottleneck)</t>
  </si>
  <si>
    <t>Takt Capability</t>
  </si>
  <si>
    <t>Step</t>
  </si>
  <si>
    <t>Current C/T</t>
  </si>
  <si>
    <t>State</t>
  </si>
  <si>
    <t>Lead Time (days)</t>
  </si>
  <si>
    <t>Current</t>
  </si>
  <si>
    <t>Future</t>
  </si>
  <si>
    <t>↓ Chart source data (auto-generated) ↓</t>
  </si>
  <si>
    <t>Lead Time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</si>
</sst>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"/>
  </numFmts>
  <fonts count="3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color rgb="FF008000"/>
      <name val="Aptos Narrow"/>
      <family val="2"/>
      <scheme val="minor"/>
    </font>
    <font>
      <b/>
      <sz val="11"/>
      <color rgb="FF008000"/>
      <name val="Aptos Narrow"/>
      <family val="2"/>
      <scheme val="minor"/>
    </font>
    <font>
      <b/>
      <sz val="11"/>
      <color rgb="FFA6A6A6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22"/>
      <color rgb="FF1F4E78"/>
      <name val="Aptos Narrow"/>
      <family val="2"/>
      <scheme val="minor"/>
    </font>
    <font>
      <i/>
      <sz val="11"/>
      <color rgb="FF595959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0"/>
      <color rgb="FF1F4E7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26"/>
      <color rgb="FFED7D31"/>
      <name val="Aptos Narrow"/>
      <family val="2"/>
      <scheme val="minor"/>
    </font>
    <font>
      <i/>
      <sz val="9"/>
      <color rgb="FF595959"/>
      <name val="Aptos Narrow"/>
      <family val="2"/>
      <scheme val="minor"/>
    </font>
    <font>
      <b/>
      <sz val="18"/>
      <color rgb="FF1F4E78"/>
      <name val="Aptos Narrow"/>
      <family val="2"/>
      <scheme val="minor"/>
    </font>
    <font>
      <i/>
      <sz val="10"/>
      <color rgb="FF385723"/>
      <name val="Aptos Narrow"/>
      <family val="2"/>
      <scheme val="minor"/>
    </font>
    <font>
      <i/>
      <sz val="10"/>
      <color rgb="FF7F6000"/>
      <name val="Aptos Narrow"/>
      <family val="2"/>
      <scheme val="minor"/>
    </font>
    <font>
      <b/>
      <i/>
      <sz val="10"/>
      <color rgb="FF7F6000"/>
      <name val="Aptos Narrow"/>
      <family val="2"/>
      <scheme val="minor"/>
    </font>
    <font>
      <b/>
      <sz val="10"/>
      <color rgb="FFED7D31"/>
      <name val="Aptos Narrow"/>
      <family val="2"/>
      <scheme val="minor"/>
    </font>
    <font>
      <b/>
      <sz val="20"/>
      <color rgb="FFFFFFFF"/>
      <name val="Aptos Narrow"/>
      <family val="2"/>
      <scheme val="minor"/>
    </font>
    <font>
      <b/>
      <sz val="14"/>
      <color rgb="FF008000"/>
      <name val="Aptos Narrow"/>
      <family val="2"/>
      <scheme val="minor"/>
    </font>
    <font>
      <i/>
      <sz val="9"/>
      <color rgb="FFA6A6A6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rgb="FF1F4E78"/>
      </top>
      <bottom/>
      <diagonal/>
    </border>
    <border>
      <left style="thick">
        <color rgb="FF1F4E78"/>
      </left>
      <right/>
      <top style="thick">
        <color rgb="FF1F4E78"/>
      </top>
      <bottom/>
      <diagonal/>
    </border>
    <border>
      <left style="thick">
        <color rgb="FF1F4E78"/>
      </left>
      <right/>
      <top/>
      <bottom/>
      <diagonal/>
    </border>
    <border>
      <left/>
      <right style="thick">
        <color rgb="FF1F4E78"/>
      </right>
      <top style="thick">
        <color rgb="FF1F4E78"/>
      </top>
      <bottom/>
      <diagonal/>
    </border>
    <border>
      <left/>
      <right style="thick">
        <color rgb="FF1F4E78"/>
      </right>
      <top/>
      <bottom/>
      <diagonal/>
    </border>
    <border>
      <left/>
      <right/>
      <top/>
      <bottom style="thin">
        <color rgb="FF1F4E78"/>
      </bottom>
      <diagonal/>
    </border>
    <border>
      <left style="thin">
        <color rgb="FF1F4E78"/>
      </left>
      <right/>
      <top style="thick">
        <color rgb="FF1F4E78"/>
      </top>
      <bottom/>
      <diagonal/>
    </border>
    <border>
      <left style="thin">
        <color rgb="FF1F4E78"/>
      </left>
      <right/>
      <top/>
      <bottom/>
      <diagonal/>
    </border>
    <border>
      <left style="thin">
        <color rgb="FF1F4E78"/>
      </left>
      <right/>
      <top/>
      <bottom style="thin">
        <color rgb="FF1F4E78"/>
      </bottom>
      <diagonal/>
    </border>
    <border>
      <left/>
      <right style="thin">
        <color rgb="FF1F4E78"/>
      </right>
      <top style="thick">
        <color rgb="FF1F4E78"/>
      </top>
      <bottom/>
      <diagonal/>
    </border>
    <border>
      <left/>
      <right style="thin">
        <color rgb="FF1F4E78"/>
      </right>
      <top/>
      <bottom/>
      <diagonal/>
    </border>
    <border>
      <left/>
      <right style="thin">
        <color rgb="FF1F4E78"/>
      </right>
      <top/>
      <bottom style="thin">
        <color rgb="FF1F4E78"/>
      </bottom>
      <diagonal/>
    </border>
    <border>
      <left/>
      <right/>
      <top style="thin">
        <color rgb="FF1F4E78"/>
      </top>
      <bottom/>
      <diagonal/>
    </border>
    <border>
      <left/>
      <right/>
      <top style="thin">
        <color rgb="FF385723"/>
      </top>
      <bottom style="thin">
        <color rgb="FF385723"/>
      </bottom>
      <diagonal/>
    </border>
    <border>
      <left style="thin">
        <color rgb="FF385723"/>
      </left>
      <right/>
      <top style="thin">
        <color rgb="FF385723"/>
      </top>
      <bottom style="thin">
        <color rgb="FF385723"/>
      </bottom>
      <diagonal/>
    </border>
    <border>
      <left/>
      <right style="thin">
        <color rgb="FF385723"/>
      </right>
      <top style="thin">
        <color rgb="FF385723"/>
      </top>
      <bottom style="thin">
        <color rgb="FF385723"/>
      </bottom>
      <diagonal/>
    </border>
    <border>
      <left/>
      <right/>
      <top style="thin">
        <color rgb="FF806000"/>
      </top>
      <bottom style="thin">
        <color rgb="FF806000"/>
      </bottom>
      <diagonal/>
    </border>
    <border>
      <left style="thin">
        <color rgb="FF806000"/>
      </left>
      <right/>
      <top style="thin">
        <color rgb="FF806000"/>
      </top>
      <bottom style="thin">
        <color rgb="FF806000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Alignment="1">
      <alignment horizontal="left"/>
    </xf>
    <xf numFmtId="0" fontId="3" fillId="3" borderId="0" xfId="0" applyFont="1" applyFill="1"/>
    <xf numFmtId="0" fontId="1" fillId="0" borderId="0" xfId="0" applyFont="1"/>
    <xf numFmtId="0" fontId="1" fillId="4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0" fillId="5" borderId="0" xfId="0" applyFill="1"/>
    <xf numFmtId="0" fontId="4" fillId="0" borderId="4" xfId="0" applyFont="1" applyBorder="1"/>
    <xf numFmtId="1" fontId="4" fillId="0" borderId="4" xfId="0" applyNumberFormat="1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0" fillId="0" borderId="4" xfId="0" quotePrefix="1" applyBorder="1"/>
    <xf numFmtId="0" fontId="9" fillId="2" borderId="0" xfId="0" applyFont="1" applyFill="1"/>
    <xf numFmtId="0" fontId="5" fillId="0" borderId="4" xfId="0" applyFont="1" applyBorder="1"/>
    <xf numFmtId="1" fontId="5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0" borderId="4" xfId="0" applyFont="1" applyBorder="1"/>
    <xf numFmtId="165" fontId="6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6" borderId="0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8" fillId="2" borderId="18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 vertical="center"/>
    </xf>
    <xf numFmtId="0" fontId="19" fillId="9" borderId="0" xfId="0" applyFont="1" applyFill="1" applyBorder="1" applyAlignment="1">
      <alignment horizontal="right" vertical="center"/>
    </xf>
    <xf numFmtId="0" fontId="20" fillId="4" borderId="23" xfId="0" applyFont="1" applyFill="1" applyBorder="1" applyAlignment="1">
      <alignment horizontal="left" vertical="center"/>
    </xf>
    <xf numFmtId="0" fontId="19" fillId="9" borderId="23" xfId="0" applyFont="1" applyFill="1" applyBorder="1" applyAlignment="1">
      <alignment horizontal="right" vertical="center"/>
    </xf>
    <xf numFmtId="0" fontId="18" fillId="2" borderId="24" xfId="0" applyFont="1" applyFill="1" applyBorder="1" applyAlignment="1">
      <alignment horizontal="center"/>
    </xf>
    <xf numFmtId="0" fontId="20" fillId="4" borderId="25" xfId="0" applyFont="1" applyFill="1" applyBorder="1" applyAlignment="1">
      <alignment horizontal="left" vertical="center"/>
    </xf>
    <xf numFmtId="0" fontId="20" fillId="4" borderId="26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/>
    </xf>
    <xf numFmtId="0" fontId="19" fillId="9" borderId="28" xfId="0" applyFont="1" applyFill="1" applyBorder="1" applyAlignment="1">
      <alignment horizontal="right" vertical="center"/>
    </xf>
    <xf numFmtId="0" fontId="19" fillId="9" borderId="29" xfId="0" applyFont="1" applyFill="1" applyBorder="1" applyAlignment="1">
      <alignment horizontal="right" vertical="center"/>
    </xf>
    <xf numFmtId="0" fontId="21" fillId="0" borderId="3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/>
    <xf numFmtId="0" fontId="20" fillId="10" borderId="31" xfId="0" applyFont="1" applyFill="1" applyBorder="1" applyAlignment="1">
      <alignment horizontal="center"/>
    </xf>
    <xf numFmtId="0" fontId="20" fillId="10" borderId="32" xfId="0" applyFont="1" applyFill="1" applyBorder="1" applyAlignment="1">
      <alignment horizontal="center"/>
    </xf>
    <xf numFmtId="0" fontId="20" fillId="10" borderId="33" xfId="0" applyFont="1" applyFill="1" applyBorder="1" applyAlignment="1">
      <alignment horizontal="center"/>
    </xf>
    <xf numFmtId="0" fontId="20" fillId="5" borderId="34" xfId="0" applyFont="1" applyFill="1" applyBorder="1" applyAlignment="1">
      <alignment horizontal="center"/>
    </xf>
    <xf numFmtId="0" fontId="20" fillId="5" borderId="3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3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wrapText="1"/>
    </xf>
    <xf numFmtId="0" fontId="16" fillId="0" borderId="0" xfId="0" applyFont="1"/>
    <xf numFmtId="0" fontId="28" fillId="0" borderId="0" xfId="0" applyFont="1"/>
    <xf numFmtId="0" fontId="12" fillId="0" borderId="0" xfId="0" applyFont="1"/>
    <xf numFmtId="2" fontId="30" fillId="0" borderId="4" xfId="0" applyNumberFormat="1" applyFont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0" fontId="30" fillId="0" borderId="4" xfId="0" applyNumberFormat="1" applyFont="1" applyBorder="1" applyAlignment="1">
      <alignment horizontal="center"/>
    </xf>
    <xf numFmtId="165" fontId="30" fillId="10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6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31" fillId="0" borderId="0" xfId="0" applyFont="1"/>
    <xf numFmtId="0" fontId="2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Cycle Time by Step vs. Takt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Dashboard!$F$4</c:f>
              <c:strCache>
                <c:ptCount val="1"/>
                <c:pt idx="0">
                  <c:v>Step</c:v>
                </c:pt>
              </c:strCache>
            </c:strRef>
          </c:tx>
          <c:spPr>
            <a:solidFill>
              <a:srgbClr val="1F4E78"/>
            </a:solidFill>
            <a:ln>
              <a:noFill/>
            </a:ln>
            <a:effectLst/>
          </c:spPr>
          <c:invertIfNegative val="0"/>
          <c:val>
            <c:numRef>
              <c:f>Dashboard!$F$5:$F$19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1-4D05-B227-E93248ADF1AE}"/>
            </c:ext>
          </c:extLst>
        </c:ser>
        <c:ser>
          <c:idx val="1"/>
          <c:order val="1"/>
          <c:tx>
            <c:strRef>
              <c:f>Dashboard!$G$4</c:f>
              <c:strCache>
                <c:ptCount val="1"/>
                <c:pt idx="0">
                  <c:v>Current C/T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Dashboard!$G$5:$G$19</c:f>
              <c:numCache>
                <c:formatCode>General</c:formatCode>
                <c:ptCount val="15"/>
                <c:pt idx="0">
                  <c:v>39</c:v>
                </c:pt>
                <c:pt idx="1">
                  <c:v>46</c:v>
                </c:pt>
                <c:pt idx="2">
                  <c:v>62</c:v>
                </c:pt>
                <c:pt idx="3">
                  <c:v>40</c:v>
                </c:pt>
                <c:pt idx="4">
                  <c:v>62</c:v>
                </c:pt>
                <c:pt idx="5">
                  <c:v>18</c:v>
                </c:pt>
                <c:pt idx="6">
                  <c:v>24</c:v>
                </c:pt>
                <c:pt idx="7">
                  <c:v>30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1-4D05-B227-E93248ADF1AE}"/>
            </c:ext>
          </c:extLst>
        </c:ser>
        <c:ser>
          <c:idx val="3"/>
          <c:order val="3"/>
          <c:tx>
            <c:strRef>
              <c:f>Dashboard!$I$4</c:f>
              <c:strCache>
                <c:ptCount val="1"/>
                <c:pt idx="0">
                  <c:v>Takt Time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Dashboard!$I$5:$I$19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E1-4D05-B227-E93248AD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463856"/>
        <c:axId val="592146095"/>
      </c:barChart>
      <c:lineChart>
        <c:grouping val="standard"/>
        <c:varyColors val="0"/>
        <c:ser>
          <c:idx val="2"/>
          <c:order val="2"/>
          <c:tx>
            <c:strRef>
              <c:f>Dashboard!$H$4</c:f>
              <c:strCache>
                <c:ptCount val="1"/>
                <c:pt idx="0">
                  <c:v>Future C/T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Dashboard!$H$5:$H$19</c:f>
              <c:numCache>
                <c:formatCode>General</c:formatCode>
                <c:ptCount val="15"/>
                <c:pt idx="0">
                  <c:v>35</c:v>
                </c:pt>
                <c:pt idx="1">
                  <c:v>46</c:v>
                </c:pt>
                <c:pt idx="2">
                  <c:v>55</c:v>
                </c:pt>
                <c:pt idx="3">
                  <c:v>40</c:v>
                </c:pt>
                <c:pt idx="4">
                  <c:v>55</c:v>
                </c:pt>
                <c:pt idx="5">
                  <c:v>10</c:v>
                </c:pt>
                <c:pt idx="6">
                  <c:v>22</c:v>
                </c:pt>
                <c:pt idx="7">
                  <c:v>28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1-4D05-B227-E93248AD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63856"/>
        <c:axId val="592146095"/>
      </c:lineChart>
      <c:catAx>
        <c:axId val="100463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46095"/>
        <c:crosses val="autoZero"/>
        <c:auto val="1"/>
        <c:lblAlgn val="ctr"/>
        <c:lblOffset val="100"/>
        <c:noMultiLvlLbl val="0"/>
      </c:catAx>
      <c:valAx>
        <c:axId val="59214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Lead Time: Current vs. Future (days)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Dashboard!$G$23</c:f>
              <c:strCache>
                <c:ptCount val="1"/>
                <c:pt idx="0">
                  <c:v>Lead Time (days)</c:v>
                </c:pt>
              </c:strCache>
            </c:strRef>
          </c:tx>
          <c:spPr>
            <a:solidFill>
              <a:srgbClr val="1F4E78"/>
            </a:solidFill>
            <a:ln>
              <a:noFill/>
            </a:ln>
            <a:effectLst/>
          </c:spPr>
          <c:invertIfNegative val="0"/>
          <c:dLbls>
            <c:numFmt formatCode="0.00&quot; days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Dashboard!$F$24:$F$25</c:f>
              <c:strCache>
                <c:ptCount val="2"/>
                <c:pt idx="0">
                  <c:v>Current</c:v>
                </c:pt>
                <c:pt idx="1">
                  <c:v>Future</c:v>
                </c:pt>
              </c:strCache>
            </c:strRef>
          </c:cat>
          <c:val>
            <c:numRef>
              <c:f>Dashboard!$G$24:$G$25</c:f>
              <c:numCache>
                <c:formatCode>General</c:formatCode>
                <c:ptCount val="2"/>
                <c:pt idx="0">
                  <c:v>14.739130434782608</c:v>
                </c:pt>
                <c:pt idx="1">
                  <c:v>4.1304347826086962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6-4FED-A088-310B6546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8729007"/>
        <c:axId val="592200815"/>
      </c:barChart>
      <c:catAx>
        <c:axId val="168729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200815"/>
        <c:crosses val="autoZero"/>
        <c:auto val="1"/>
        <c:lblAlgn val="ctr"/>
        <c:lblOffset val="100"/>
        <c:noMultiLvlLbl val="0"/>
      </c:catAx>
      <c:valAx>
        <c:axId val="59220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72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4</xdr:col>
      <xdr:colOff>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79FBDF-C4E0-9A67-7EBD-B55096D21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149678</xdr:colOff>
      <xdr:row>19</xdr:row>
      <xdr:rowOff>108857</xdr:rowOff>
    </xdr:from>
    <xdr:to>
      <xdr:col>16</xdr:col>
      <xdr:colOff>530678</xdr:colOff>
      <xdr:row>42</xdr:row>
      <xdr:rowOff>108857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82E290-0639-3320-5016-B38F8D4D7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A271AFD-6AD3-467A-99A3-27F72488A859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4ecbbd28-5561-4306-8fe7-b6a2525588d9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FEE3A-8CF4-4EE2-89EC-03483F278CE3}">
  <dimension ref="A1:I25"/>
  <sheetViews>
    <sheetView tabSelected="1" zoomScale="70" zoomScaleNormal="70" workbookViewId="0">
      <selection sqref="A1:B1"/>
    </sheetView>
  </sheetViews>
  <sheetFormatPr defaultRowHeight="15" outlineLevelCol="1" x14ac:dyDescent="0.25"/>
  <cols>
    <col min="1" max="1" width="36.42578125" customWidth="1"/>
    <col min="2" max="2" width="44.85546875" bestFit="1" customWidth="1"/>
    <col min="3" max="3" width="21.140625" bestFit="1" customWidth="1"/>
    <col min="4" max="4" width="18.85546875" bestFit="1" customWidth="1"/>
    <col min="6" max="6" width="16" customWidth="1" outlineLevel="1"/>
    <col min="7" max="7" width="21.140625" customWidth="1" outlineLevel="1"/>
    <col min="8" max="8" width="13.5703125" bestFit="1" customWidth="1" outlineLevel="1"/>
    <col min="9" max="9" width="12.5703125" bestFit="1" customWidth="1" outlineLevel="1"/>
  </cols>
  <sheetData>
    <row r="1" spans="1:9" ht="36" customHeight="1" x14ac:dyDescent="0.4">
      <c r="A1" s="127" t="s">
        <v>104</v>
      </c>
      <c r="B1" s="127"/>
    </row>
    <row r="2" spans="1:9" x14ac:dyDescent="0.25">
      <c r="A2" s="116" t="s">
        <v>105</v>
      </c>
      <c r="F2" s="126" t="s">
        <v>122</v>
      </c>
    </row>
    <row r="4" spans="1:9" x14ac:dyDescent="0.25">
      <c r="A4" s="119" t="s">
        <v>106</v>
      </c>
      <c r="B4" s="119" t="s">
        <v>107</v>
      </c>
      <c r="C4" s="119" t="s">
        <v>108</v>
      </c>
      <c r="D4" s="119" t="s">
        <v>109</v>
      </c>
      <c r="F4" s="125" t="s">
        <v>116</v>
      </c>
      <c r="G4" s="125" t="s">
        <v>117</v>
      </c>
      <c r="H4" s="125" t="s">
        <v>65</v>
      </c>
      <c r="I4" s="125" t="s">
        <v>21</v>
      </c>
    </row>
    <row r="5" spans="1:9" ht="27.95" customHeight="1" x14ac:dyDescent="0.3">
      <c r="A5" s="41" t="s">
        <v>76</v>
      </c>
      <c r="B5" s="117">
        <f>Calculations!B24</f>
        <v>14.739130434782608</v>
      </c>
      <c r="C5" s="117">
        <f>Calculations!C24</f>
        <v>4.1304347826086962</v>
      </c>
      <c r="D5" s="121">
        <f>IFERROR((B5-C5)/B5,0)</f>
        <v>0.71976401179940985</v>
      </c>
      <c r="F5" t="str">
        <f>IFERROR(IF(Inputs!B16="",NA(),Inputs!B16),NA())</f>
        <v>Stamping</v>
      </c>
      <c r="G5">
        <f>IFERROR(IF(Inputs!B16="",NA(),Inputs!C16),NA())</f>
        <v>39</v>
      </c>
      <c r="H5">
        <f>IFERROR(IF(Inputs!B16="",NA(),Inputs!M16),NA())</f>
        <v>35</v>
      </c>
      <c r="I5">
        <f>IFERROR(IF(Inputs!B16="",NA(),Inputs!$B$12),NA())</f>
        <v>60</v>
      </c>
    </row>
    <row r="6" spans="1:9" ht="27.95" customHeight="1" x14ac:dyDescent="0.3">
      <c r="A6" s="41" t="s">
        <v>74</v>
      </c>
      <c r="B6" s="118">
        <f>Calculations!B22</f>
        <v>303</v>
      </c>
      <c r="C6" s="118">
        <f>Calculations!C22</f>
        <v>281</v>
      </c>
      <c r="D6" s="121">
        <f>IFERROR((B6-C6)/B6,0)</f>
        <v>7.2607260726072612E-2</v>
      </c>
      <c r="F6" t="str">
        <f>IFERROR(IF(Inputs!B17="",NA(),Inputs!B17),NA())</f>
        <v>S. Weld #1</v>
      </c>
      <c r="G6">
        <f>IFERROR(IF(Inputs!B17="",NA(),Inputs!C17),NA())</f>
        <v>46</v>
      </c>
      <c r="H6">
        <f>IFERROR(IF(Inputs!B17="",NA(),Inputs!M17),NA())</f>
        <v>46</v>
      </c>
      <c r="I6">
        <f>IFERROR(IF(Inputs!B17="",NA(),Inputs!$B$12),NA())</f>
        <v>60</v>
      </c>
    </row>
    <row r="7" spans="1:9" ht="27.95" customHeight="1" x14ac:dyDescent="0.3">
      <c r="A7" s="41" t="s">
        <v>73</v>
      </c>
      <c r="B7" s="118">
        <f>Calculations!B21</f>
        <v>321</v>
      </c>
      <c r="C7" s="118">
        <f>Calculations!C21</f>
        <v>291</v>
      </c>
      <c r="D7" s="121">
        <f>IFERROR((B7-C7)/B7,0)</f>
        <v>9.3457943925233641E-2</v>
      </c>
      <c r="F7" t="str">
        <f>IFERROR(IF(Inputs!B18="",NA(),Inputs!B18),NA())</f>
        <v>S. Weld #2</v>
      </c>
      <c r="G7">
        <f>IFERROR(IF(Inputs!B18="",NA(),Inputs!C18),NA())</f>
        <v>62</v>
      </c>
      <c r="H7">
        <f>IFERROR(IF(Inputs!B18="",NA(),Inputs!M18),NA())</f>
        <v>55</v>
      </c>
      <c r="I7">
        <f>IFERROR(IF(Inputs!B18="",NA(),Inputs!$B$12),NA())</f>
        <v>60</v>
      </c>
    </row>
    <row r="8" spans="1:9" ht="27.95" customHeight="1" x14ac:dyDescent="0.3">
      <c r="A8" s="41" t="s">
        <v>75</v>
      </c>
      <c r="B8" s="118">
        <f>Calculations!B23</f>
        <v>13560</v>
      </c>
      <c r="C8" s="118">
        <f>Calculations!C23</f>
        <v>3800</v>
      </c>
      <c r="D8" s="121">
        <f>IFERROR((B8-C8)/B8,0)</f>
        <v>0.71976401179941008</v>
      </c>
      <c r="F8" t="str">
        <f>IFERROR(IF(Inputs!B19="",NA(),Inputs!B19),NA())</f>
        <v>Assembly #1</v>
      </c>
      <c r="G8">
        <f>IFERROR(IF(Inputs!B19="",NA(),Inputs!C19),NA())</f>
        <v>40</v>
      </c>
      <c r="H8">
        <f>IFERROR(IF(Inputs!B19="",NA(),Inputs!M19),NA())</f>
        <v>40</v>
      </c>
      <c r="I8">
        <f>IFERROR(IF(Inputs!B19="",NA(),Inputs!$B$12),NA())</f>
        <v>60</v>
      </c>
    </row>
    <row r="9" spans="1:9" ht="27.95" customHeight="1" x14ac:dyDescent="0.3">
      <c r="A9" s="41" t="s">
        <v>78</v>
      </c>
      <c r="B9" s="120">
        <f>Calculations!B26</f>
        <v>2.379342838413635E-4</v>
      </c>
      <c r="C9" s="120">
        <f>Calculations!C26</f>
        <v>7.8740253411306029E-4</v>
      </c>
      <c r="D9" s="121">
        <f>IFERROR((C9-B9)/B9,0)</f>
        <v>2.309327774882751</v>
      </c>
      <c r="F9" t="str">
        <f>IFERROR(IF(Inputs!B20="",NA(),Inputs!B20),NA())</f>
        <v>Assembly #2</v>
      </c>
      <c r="G9">
        <f>IFERROR(IF(Inputs!B20="",NA(),Inputs!C20),NA())</f>
        <v>62</v>
      </c>
      <c r="H9">
        <f>IFERROR(IF(Inputs!B20="",NA(),Inputs!M20),NA())</f>
        <v>55</v>
      </c>
      <c r="I9">
        <f>IFERROR(IF(Inputs!B20="",NA(),Inputs!$B$12),NA())</f>
        <v>60</v>
      </c>
    </row>
    <row r="10" spans="1:9" x14ac:dyDescent="0.25">
      <c r="F10" t="str">
        <f>IFERROR(IF(Inputs!B21="",NA(),Inputs!B21),NA())</f>
        <v>Quality Check</v>
      </c>
      <c r="G10">
        <f>IFERROR(IF(Inputs!B21="",NA(),Inputs!C21),NA())</f>
        <v>18</v>
      </c>
      <c r="H10">
        <f>IFERROR(IF(Inputs!B21="",NA(),Inputs!M21),NA())</f>
        <v>10</v>
      </c>
      <c r="I10">
        <f>IFERROR(IF(Inputs!B21="",NA(),Inputs!$B$12),NA())</f>
        <v>60</v>
      </c>
    </row>
    <row r="11" spans="1:9" ht="15.75" x14ac:dyDescent="0.25">
      <c r="A11" s="122" t="s">
        <v>110</v>
      </c>
      <c r="B11" s="16"/>
      <c r="F11" t="str">
        <f>IFERROR(IF(Inputs!B22="",NA(),Inputs!B22),NA())</f>
        <v>Packaging</v>
      </c>
      <c r="G11">
        <f>IFERROR(IF(Inputs!B22="",NA(),Inputs!C22),NA())</f>
        <v>24</v>
      </c>
      <c r="H11">
        <f>IFERROR(IF(Inputs!B22="",NA(),Inputs!M22),NA())</f>
        <v>22</v>
      </c>
      <c r="I11">
        <f>IFERROR(IF(Inputs!B22="",NA(),Inputs!$B$12),NA())</f>
        <v>60</v>
      </c>
    </row>
    <row r="12" spans="1:9" x14ac:dyDescent="0.25">
      <c r="A12" s="41" t="s">
        <v>111</v>
      </c>
      <c r="B12" s="123" t="str">
        <f>Inputs!B5 &amp; " units/day"</f>
        <v>920 units/day</v>
      </c>
      <c r="F12" t="str">
        <f>IFERROR(IF(Inputs!B23="",NA(),Inputs!B23),NA())</f>
        <v>Shipping</v>
      </c>
      <c r="G12">
        <f>IFERROR(IF(Inputs!B23="",NA(),Inputs!C23),NA())</f>
        <v>30</v>
      </c>
      <c r="H12">
        <f>IFERROR(IF(Inputs!B23="",NA(),Inputs!M23),NA())</f>
        <v>28</v>
      </c>
      <c r="I12">
        <f>IFERROR(IF(Inputs!B23="",NA(),Inputs!$B$12),NA())</f>
        <v>60</v>
      </c>
    </row>
    <row r="13" spans="1:9" x14ac:dyDescent="0.25">
      <c r="A13" s="41" t="s">
        <v>112</v>
      </c>
      <c r="B13" s="123" t="str">
        <f>Inputs!B11 &amp; " sec/day"</f>
        <v>55200 sec/day</v>
      </c>
      <c r="F13" t="e">
        <f>IFERROR(IF(Inputs!B24="",NA(),Inputs!B24),NA())</f>
        <v>#N/A</v>
      </c>
      <c r="G13" t="e">
        <f>IFERROR(IF(Inputs!B24="",NA(),Inputs!C24),NA())</f>
        <v>#N/A</v>
      </c>
      <c r="H13" t="e">
        <f>IFERROR(IF(Inputs!B24="",NA(),Inputs!M24),NA())</f>
        <v>#N/A</v>
      </c>
      <c r="I13" t="e">
        <f>IFERROR(IF(Inputs!B24="",NA(),Inputs!$B$12),NA())</f>
        <v>#N/A</v>
      </c>
    </row>
    <row r="14" spans="1:9" x14ac:dyDescent="0.25">
      <c r="A14" s="41" t="s">
        <v>21</v>
      </c>
      <c r="B14" s="124" t="str">
        <f>TEXT(Inputs!B12,"0.0") &amp; " sec/unit"</f>
        <v>60.0 sec/unit</v>
      </c>
      <c r="F14" t="e">
        <f>IFERROR(IF(Inputs!B25="",NA(),Inputs!B25),NA())</f>
        <v>#N/A</v>
      </c>
      <c r="G14" t="e">
        <f>IFERROR(IF(Inputs!B25="",NA(),Inputs!C25),NA())</f>
        <v>#N/A</v>
      </c>
      <c r="H14" t="e">
        <f>IFERROR(IF(Inputs!B25="",NA(),Inputs!M25),NA())</f>
        <v>#N/A</v>
      </c>
      <c r="I14" t="e">
        <f>IFERROR(IF(Inputs!B25="",NA(),Inputs!$B$12),NA())</f>
        <v>#N/A</v>
      </c>
    </row>
    <row r="15" spans="1:9" x14ac:dyDescent="0.25">
      <c r="A15" s="41" t="s">
        <v>113</v>
      </c>
      <c r="B15" s="33" t="str">
        <f>Calculations!B30</f>
        <v>S. Weld #2</v>
      </c>
      <c r="F15" t="e">
        <f>IFERROR(IF(Inputs!B26="",NA(),Inputs!B26),NA())</f>
        <v>#N/A</v>
      </c>
      <c r="G15" t="e">
        <f>IFERROR(IF(Inputs!B26="",NA(),Inputs!C26),NA())</f>
        <v>#N/A</v>
      </c>
      <c r="H15" t="e">
        <f>IFERROR(IF(Inputs!B26="",NA(),Inputs!M26),NA())</f>
        <v>#N/A</v>
      </c>
      <c r="I15" t="e">
        <f>IFERROR(IF(Inputs!B26="",NA(),Inputs!$B$12),NA())</f>
        <v>#N/A</v>
      </c>
    </row>
    <row r="16" spans="1:9" x14ac:dyDescent="0.25">
      <c r="A16" s="41" t="s">
        <v>114</v>
      </c>
      <c r="B16" s="123" t="str">
        <f>TEXT(Calculations!B29,"0.0") &amp; " sec"</f>
        <v>62.0 sec</v>
      </c>
      <c r="F16" t="e">
        <f>IFERROR(IF(Inputs!B27="",NA(),Inputs!B27),NA())</f>
        <v>#N/A</v>
      </c>
      <c r="G16" t="e">
        <f>IFERROR(IF(Inputs!B27="",NA(),Inputs!C27),NA())</f>
        <v>#N/A</v>
      </c>
      <c r="H16" t="e">
        <f>IFERROR(IF(Inputs!B27="",NA(),Inputs!M27),NA())</f>
        <v>#N/A</v>
      </c>
      <c r="I16" t="e">
        <f>IFERROR(IF(Inputs!B27="",NA(),Inputs!$B$12),NA())</f>
        <v>#N/A</v>
      </c>
    </row>
    <row r="17" spans="1:9" x14ac:dyDescent="0.25">
      <c r="A17" s="41" t="s">
        <v>115</v>
      </c>
      <c r="B17" s="38" t="str">
        <f>Calculations!B31</f>
        <v>⚠ Above Takt — cannot meet demand</v>
      </c>
      <c r="F17" t="e">
        <f>IFERROR(IF(Inputs!B28="",NA(),Inputs!B28),NA())</f>
        <v>#N/A</v>
      </c>
      <c r="G17" t="e">
        <f>IFERROR(IF(Inputs!B28="",NA(),Inputs!C28),NA())</f>
        <v>#N/A</v>
      </c>
      <c r="H17" t="e">
        <f>IFERROR(IF(Inputs!B28="",NA(),Inputs!M28),NA())</f>
        <v>#N/A</v>
      </c>
      <c r="I17" t="e">
        <f>IFERROR(IF(Inputs!B28="",NA(),Inputs!$B$12),NA())</f>
        <v>#N/A</v>
      </c>
    </row>
    <row r="18" spans="1:9" x14ac:dyDescent="0.25">
      <c r="F18" t="e">
        <f>IFERROR(IF(Inputs!B29="",NA(),Inputs!B29),NA())</f>
        <v>#N/A</v>
      </c>
      <c r="G18" t="e">
        <f>IFERROR(IF(Inputs!B29="",NA(),Inputs!C29),NA())</f>
        <v>#N/A</v>
      </c>
      <c r="H18" t="e">
        <f>IFERROR(IF(Inputs!B29="",NA(),Inputs!M29),NA())</f>
        <v>#N/A</v>
      </c>
      <c r="I18" t="e">
        <f>IFERROR(IF(Inputs!B29="",NA(),Inputs!$B$12),NA())</f>
        <v>#N/A</v>
      </c>
    </row>
    <row r="19" spans="1:9" x14ac:dyDescent="0.25">
      <c r="F19" t="e">
        <f>IFERROR(IF(Inputs!B30="",NA(),Inputs!B30),NA())</f>
        <v>#N/A</v>
      </c>
      <c r="G19" t="e">
        <f>IFERROR(IF(Inputs!B30="",NA(),Inputs!C30),NA())</f>
        <v>#N/A</v>
      </c>
      <c r="H19" t="e">
        <f>IFERROR(IF(Inputs!B30="",NA(),Inputs!M30),NA())</f>
        <v>#N/A</v>
      </c>
      <c r="I19" t="e">
        <f>IFERROR(IF(Inputs!B30="",NA(),Inputs!$B$12),NA())</f>
        <v>#N/A</v>
      </c>
    </row>
    <row r="22" spans="1:9" x14ac:dyDescent="0.25">
      <c r="F22" s="3" t="s">
        <v>123</v>
      </c>
    </row>
    <row r="23" spans="1:9" x14ac:dyDescent="0.25">
      <c r="F23" s="4" t="s">
        <v>118</v>
      </c>
      <c r="G23" s="4" t="s">
        <v>119</v>
      </c>
    </row>
    <row r="24" spans="1:9" x14ac:dyDescent="0.25">
      <c r="F24" t="s">
        <v>120</v>
      </c>
      <c r="G24">
        <f>Calculations!B24</f>
        <v>14.739130434782608</v>
      </c>
    </row>
    <row r="25" spans="1:9" x14ac:dyDescent="0.25">
      <c r="F25" t="s">
        <v>121</v>
      </c>
      <c r="G25">
        <f>Calculations!C24</f>
        <v>4.1304347826086962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CE11-8B55-43E6-BB36-A5B1DA032F8E}">
  <dimension ref="A1:N36"/>
  <sheetViews>
    <sheetView workbookViewId="0">
      <selection activeCell="A16" sqref="A16"/>
    </sheetView>
  </sheetViews>
  <sheetFormatPr defaultRowHeight="15" x14ac:dyDescent="0.25"/>
  <cols>
    <col min="1" max="1" width="72.28515625" customWidth="1"/>
    <col min="2" max="2" width="24.7109375" customWidth="1"/>
    <col min="3" max="3" width="17.140625" customWidth="1"/>
    <col min="4" max="4" width="43.85546875" customWidth="1"/>
    <col min="5" max="14" width="17.140625" customWidth="1"/>
  </cols>
  <sheetData>
    <row r="1" spans="1:14" ht="21" x14ac:dyDescent="0.35">
      <c r="A1" s="1">
        <v>0.01</v>
      </c>
    </row>
    <row r="3" spans="1:14" ht="15.75" x14ac:dyDescent="0.25">
      <c r="A3" s="2" t="s">
        <v>0</v>
      </c>
    </row>
    <row r="4" spans="1:14" x14ac:dyDescent="0.25">
      <c r="A4" s="17" t="s">
        <v>1</v>
      </c>
      <c r="B4" s="19" t="s">
        <v>2</v>
      </c>
      <c r="C4" s="17" t="s">
        <v>3</v>
      </c>
      <c r="D4" s="17" t="s">
        <v>4</v>
      </c>
    </row>
    <row r="5" spans="1:14" x14ac:dyDescent="0.25">
      <c r="A5" s="16" t="s">
        <v>5</v>
      </c>
      <c r="B5" s="13">
        <v>920</v>
      </c>
      <c r="C5" s="16" t="s">
        <v>6</v>
      </c>
      <c r="D5" s="16" t="s">
        <v>7</v>
      </c>
    </row>
    <row r="6" spans="1:14" x14ac:dyDescent="0.25">
      <c r="A6" s="16" t="s">
        <v>8</v>
      </c>
      <c r="B6" s="13">
        <v>27600</v>
      </c>
      <c r="C6" s="16" t="s">
        <v>9</v>
      </c>
      <c r="D6" s="16" t="s">
        <v>10</v>
      </c>
    </row>
    <row r="7" spans="1:14" x14ac:dyDescent="0.25">
      <c r="A7" s="16" t="s">
        <v>11</v>
      </c>
      <c r="B7" s="11">
        <v>2</v>
      </c>
      <c r="C7" s="16" t="s">
        <v>12</v>
      </c>
      <c r="D7" s="16"/>
    </row>
    <row r="8" spans="1:14" x14ac:dyDescent="0.25">
      <c r="A8" s="16" t="s">
        <v>13</v>
      </c>
      <c r="B8" s="11">
        <v>21</v>
      </c>
      <c r="C8" s="16" t="s">
        <v>14</v>
      </c>
      <c r="D8" s="16"/>
    </row>
    <row r="9" spans="1:14" x14ac:dyDescent="0.25">
      <c r="A9" s="16" t="s">
        <v>15</v>
      </c>
      <c r="B9" s="23">
        <f>COUNTA(B16:B30)</f>
        <v>8</v>
      </c>
      <c r="C9" s="16" t="s">
        <v>16</v>
      </c>
      <c r="D9" s="16" t="s">
        <v>17</v>
      </c>
    </row>
    <row r="10" spans="1:14" x14ac:dyDescent="0.25">
      <c r="A10" s="16"/>
      <c r="B10" s="16"/>
      <c r="C10" s="16"/>
      <c r="D10" s="16"/>
    </row>
    <row r="11" spans="1:14" x14ac:dyDescent="0.25">
      <c r="A11" s="16" t="s">
        <v>18</v>
      </c>
      <c r="B11" s="24">
        <f>B6*B7</f>
        <v>55200</v>
      </c>
      <c r="C11" s="16" t="s">
        <v>19</v>
      </c>
      <c r="D11" s="26" t="s">
        <v>20</v>
      </c>
    </row>
    <row r="12" spans="1:14" x14ac:dyDescent="0.25">
      <c r="A12" s="16" t="s">
        <v>21</v>
      </c>
      <c r="B12" s="25">
        <f>B11/B5</f>
        <v>60</v>
      </c>
      <c r="C12" s="16" t="s">
        <v>22</v>
      </c>
      <c r="D12" s="26" t="s">
        <v>23</v>
      </c>
    </row>
    <row r="14" spans="1:14" ht="32.1" customHeight="1" x14ac:dyDescent="0.25">
      <c r="A14" s="2" t="s">
        <v>24</v>
      </c>
    </row>
    <row r="15" spans="1:14" ht="32.1" customHeight="1" x14ac:dyDescent="0.25">
      <c r="A15" s="18" t="s">
        <v>25</v>
      </c>
      <c r="B15" s="22" t="s">
        <v>26</v>
      </c>
      <c r="C15" s="18" t="s">
        <v>27</v>
      </c>
      <c r="D15" s="18" t="s">
        <v>28</v>
      </c>
      <c r="E15" s="18" t="s">
        <v>29</v>
      </c>
      <c r="F15" s="18" t="s">
        <v>30</v>
      </c>
      <c r="G15" s="18" t="s">
        <v>31</v>
      </c>
      <c r="H15" s="18" t="s">
        <v>32</v>
      </c>
      <c r="I15" s="18" t="s">
        <v>33</v>
      </c>
      <c r="J15" s="18" t="s">
        <v>34</v>
      </c>
      <c r="K15" s="18" t="s">
        <v>35</v>
      </c>
      <c r="L15" s="18" t="s">
        <v>36</v>
      </c>
      <c r="M15" s="18" t="s">
        <v>37</v>
      </c>
      <c r="N15" s="18" t="s">
        <v>38</v>
      </c>
    </row>
    <row r="16" spans="1:14" x14ac:dyDescent="0.25">
      <c r="A16" s="20">
        <v>1</v>
      </c>
      <c r="B16" s="10" t="s">
        <v>39</v>
      </c>
      <c r="C16" s="11">
        <v>39</v>
      </c>
      <c r="D16" s="11">
        <v>60</v>
      </c>
      <c r="E16" s="12">
        <v>0.85</v>
      </c>
      <c r="F16" s="11">
        <v>1</v>
      </c>
      <c r="G16" s="12">
        <v>0.98</v>
      </c>
      <c r="H16" s="13">
        <v>200</v>
      </c>
      <c r="I16" s="14">
        <v>0.02</v>
      </c>
      <c r="J16" s="13">
        <v>4600</v>
      </c>
      <c r="K16" s="11">
        <v>2</v>
      </c>
      <c r="L16" s="15" t="s">
        <v>40</v>
      </c>
      <c r="M16" s="11">
        <v>35</v>
      </c>
      <c r="N16" s="13">
        <v>1500</v>
      </c>
    </row>
    <row r="17" spans="1:14" x14ac:dyDescent="0.25">
      <c r="A17" s="20">
        <v>2</v>
      </c>
      <c r="B17" s="10" t="s">
        <v>41</v>
      </c>
      <c r="C17" s="11">
        <v>46</v>
      </c>
      <c r="D17" s="11">
        <v>10</v>
      </c>
      <c r="E17" s="12">
        <v>1</v>
      </c>
      <c r="F17" s="11">
        <v>1</v>
      </c>
      <c r="G17" s="12">
        <v>0.97</v>
      </c>
      <c r="H17" s="13">
        <v>1</v>
      </c>
      <c r="I17" s="14">
        <v>1.4999999999999999E-2</v>
      </c>
      <c r="J17" s="13">
        <v>1100</v>
      </c>
      <c r="K17" s="11">
        <v>2</v>
      </c>
      <c r="L17" s="15" t="s">
        <v>40</v>
      </c>
      <c r="M17" s="11">
        <v>46</v>
      </c>
      <c r="N17" s="13">
        <v>500</v>
      </c>
    </row>
    <row r="18" spans="1:14" x14ac:dyDescent="0.25">
      <c r="A18" s="20">
        <v>3</v>
      </c>
      <c r="B18" s="10" t="s">
        <v>42</v>
      </c>
      <c r="C18" s="11">
        <v>62</v>
      </c>
      <c r="D18" s="11">
        <v>10</v>
      </c>
      <c r="E18" s="12">
        <v>0.8</v>
      </c>
      <c r="F18" s="11">
        <v>1</v>
      </c>
      <c r="G18" s="12">
        <v>0.96</v>
      </c>
      <c r="H18" s="13">
        <v>1</v>
      </c>
      <c r="I18" s="14">
        <v>0.02</v>
      </c>
      <c r="J18" s="13">
        <v>1600</v>
      </c>
      <c r="K18" s="11">
        <v>2</v>
      </c>
      <c r="L18" s="15" t="s">
        <v>40</v>
      </c>
      <c r="M18" s="11">
        <v>55</v>
      </c>
      <c r="N18" s="13">
        <v>500</v>
      </c>
    </row>
    <row r="19" spans="1:14" x14ac:dyDescent="0.25">
      <c r="A19" s="20">
        <v>4</v>
      </c>
      <c r="B19" s="10" t="s">
        <v>43</v>
      </c>
      <c r="C19" s="11">
        <v>40</v>
      </c>
      <c r="D19" s="11">
        <v>0</v>
      </c>
      <c r="E19" s="12">
        <v>1</v>
      </c>
      <c r="F19" s="11">
        <v>1</v>
      </c>
      <c r="G19" s="12">
        <v>0.99</v>
      </c>
      <c r="H19" s="13">
        <v>1</v>
      </c>
      <c r="I19" s="14">
        <v>0.01</v>
      </c>
      <c r="J19" s="13">
        <v>1200</v>
      </c>
      <c r="K19" s="11">
        <v>2</v>
      </c>
      <c r="L19" s="15" t="s">
        <v>40</v>
      </c>
      <c r="M19" s="11">
        <v>40</v>
      </c>
      <c r="N19" s="13">
        <v>400</v>
      </c>
    </row>
    <row r="20" spans="1:14" x14ac:dyDescent="0.25">
      <c r="A20" s="20">
        <v>5</v>
      </c>
      <c r="B20" s="10" t="s">
        <v>44</v>
      </c>
      <c r="C20" s="11">
        <v>62</v>
      </c>
      <c r="D20" s="11">
        <v>0</v>
      </c>
      <c r="E20" s="12">
        <v>1</v>
      </c>
      <c r="F20" s="11">
        <v>1</v>
      </c>
      <c r="G20" s="12">
        <v>0.99</v>
      </c>
      <c r="H20" s="13">
        <v>1</v>
      </c>
      <c r="I20" s="14">
        <v>0.01</v>
      </c>
      <c r="J20" s="13">
        <v>2700</v>
      </c>
      <c r="K20" s="11">
        <v>2</v>
      </c>
      <c r="L20" s="15" t="s">
        <v>40</v>
      </c>
      <c r="M20" s="11">
        <v>55</v>
      </c>
      <c r="N20" s="13">
        <v>400</v>
      </c>
    </row>
    <row r="21" spans="1:14" x14ac:dyDescent="0.25">
      <c r="A21" s="20">
        <v>6</v>
      </c>
      <c r="B21" s="10" t="s">
        <v>45</v>
      </c>
      <c r="C21" s="11">
        <v>18</v>
      </c>
      <c r="D21" s="11">
        <v>0</v>
      </c>
      <c r="E21" s="12">
        <v>1</v>
      </c>
      <c r="F21" s="11">
        <v>1</v>
      </c>
      <c r="G21" s="12">
        <v>0.95</v>
      </c>
      <c r="H21" s="13">
        <v>1</v>
      </c>
      <c r="I21" s="14">
        <v>5.0000000000000001E-3</v>
      </c>
      <c r="J21" s="13">
        <v>1440</v>
      </c>
      <c r="K21" s="11">
        <v>2</v>
      </c>
      <c r="L21" s="15" t="s">
        <v>46</v>
      </c>
      <c r="M21" s="11">
        <v>10</v>
      </c>
      <c r="N21" s="13">
        <v>300</v>
      </c>
    </row>
    <row r="22" spans="1:14" x14ac:dyDescent="0.25">
      <c r="A22" s="20">
        <v>7</v>
      </c>
      <c r="B22" s="10" t="s">
        <v>47</v>
      </c>
      <c r="C22" s="11">
        <v>24</v>
      </c>
      <c r="D22" s="11">
        <v>0</v>
      </c>
      <c r="E22" s="12">
        <v>1</v>
      </c>
      <c r="F22" s="11">
        <v>1</v>
      </c>
      <c r="G22" s="12">
        <v>1</v>
      </c>
      <c r="H22" s="13">
        <v>50</v>
      </c>
      <c r="I22" s="14">
        <v>0</v>
      </c>
      <c r="J22" s="13">
        <v>920</v>
      </c>
      <c r="K22" s="11">
        <v>2</v>
      </c>
      <c r="L22" s="15" t="s">
        <v>40</v>
      </c>
      <c r="M22" s="11">
        <v>22</v>
      </c>
      <c r="N22" s="13">
        <v>200</v>
      </c>
    </row>
    <row r="23" spans="1:14" x14ac:dyDescent="0.25">
      <c r="A23" s="20">
        <v>8</v>
      </c>
      <c r="B23" s="10" t="s">
        <v>48</v>
      </c>
      <c r="C23" s="11">
        <v>30</v>
      </c>
      <c r="D23" s="11">
        <v>0</v>
      </c>
      <c r="E23" s="12">
        <v>1</v>
      </c>
      <c r="F23" s="11">
        <v>1</v>
      </c>
      <c r="G23" s="12">
        <v>1</v>
      </c>
      <c r="H23" s="13">
        <v>1</v>
      </c>
      <c r="I23" s="14">
        <v>0</v>
      </c>
      <c r="J23" s="13">
        <v>0</v>
      </c>
      <c r="K23" s="11">
        <v>2</v>
      </c>
      <c r="L23" s="15" t="s">
        <v>40</v>
      </c>
      <c r="M23" s="11">
        <v>28</v>
      </c>
      <c r="N23" s="13">
        <v>0</v>
      </c>
    </row>
    <row r="24" spans="1:14" x14ac:dyDescent="0.25">
      <c r="A24" s="21">
        <v>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5">
      <c r="A25" s="21">
        <v>10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5">
      <c r="A26" s="21">
        <v>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25">
      <c r="A27" s="21">
        <v>12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1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x14ac:dyDescent="0.25">
      <c r="A29" s="21">
        <v>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21">
        <v>15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2" spans="1:14" x14ac:dyDescent="0.25">
      <c r="A32" s="4" t="s">
        <v>49</v>
      </c>
    </row>
    <row r="33" spans="1:2" x14ac:dyDescent="0.25">
      <c r="A33" s="5" t="s">
        <v>50</v>
      </c>
      <c r="B33" s="7" t="s">
        <v>51</v>
      </c>
    </row>
    <row r="34" spans="1:2" x14ac:dyDescent="0.25">
      <c r="A34" s="6" t="s">
        <v>52</v>
      </c>
      <c r="B34" s="7" t="s">
        <v>53</v>
      </c>
    </row>
    <row r="35" spans="1:2" x14ac:dyDescent="0.25">
      <c r="A35" s="8" t="s">
        <v>54</v>
      </c>
      <c r="B35" t="s">
        <v>55</v>
      </c>
    </row>
    <row r="36" spans="1:2" x14ac:dyDescent="0.25">
      <c r="A36" s="9" t="s">
        <v>56</v>
      </c>
      <c r="B3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E670-A82A-4C65-98BF-54C11FACBDD5}">
  <dimension ref="A1:L31"/>
  <sheetViews>
    <sheetView workbookViewId="0"/>
  </sheetViews>
  <sheetFormatPr defaultRowHeight="15" x14ac:dyDescent="0.25"/>
  <cols>
    <col min="1" max="1" width="5.7109375" customWidth="1"/>
    <col min="2" max="2" width="24.7109375" customWidth="1"/>
    <col min="3" max="12" width="18.140625" customWidth="1"/>
  </cols>
  <sheetData>
    <row r="1" spans="1:12" ht="18.75" x14ac:dyDescent="0.3">
      <c r="A1" s="27" t="s">
        <v>58</v>
      </c>
    </row>
    <row r="3" spans="1:12" x14ac:dyDescent="0.25">
      <c r="A3" s="19" t="s">
        <v>25</v>
      </c>
      <c r="B3" s="17" t="s">
        <v>26</v>
      </c>
      <c r="C3" s="19" t="s">
        <v>59</v>
      </c>
      <c r="D3" s="19" t="s">
        <v>60</v>
      </c>
      <c r="E3" s="19" t="s">
        <v>61</v>
      </c>
      <c r="F3" s="19" t="s">
        <v>62</v>
      </c>
      <c r="G3" s="19" t="s">
        <v>63</v>
      </c>
      <c r="H3" s="19" t="s">
        <v>64</v>
      </c>
      <c r="I3" s="19" t="s">
        <v>65</v>
      </c>
      <c r="J3" s="19" t="s">
        <v>66</v>
      </c>
      <c r="K3" s="19" t="s">
        <v>67</v>
      </c>
      <c r="L3" s="19" t="s">
        <v>68</v>
      </c>
    </row>
    <row r="4" spans="1:12" x14ac:dyDescent="0.25">
      <c r="A4" s="34">
        <f>IF(Inputs!B16="","",Inputs!A16)</f>
        <v>1</v>
      </c>
      <c r="B4" s="28" t="str">
        <f>IF(Inputs!B16="","",Inputs!B16)</f>
        <v>Stamping</v>
      </c>
      <c r="C4" s="29">
        <f>IF(Inputs!B16="","",Inputs!C16)</f>
        <v>39</v>
      </c>
      <c r="D4" s="30">
        <f>IF(Inputs!B16="","",IFERROR(Inputs!C16/Inputs!E16,Inputs!C16))</f>
        <v>45.882352941176471</v>
      </c>
      <c r="E4" s="31">
        <f>IF(Inputs!B16="","",IF(UPPER(Inputs!L16)="Y",Inputs!C16,0))</f>
        <v>39</v>
      </c>
      <c r="F4" s="24">
        <f>IF(Inputs!B16="","",Inputs!J16)</f>
        <v>4600</v>
      </c>
      <c r="G4" s="32">
        <f>IF(OR(Inputs!B16="",Inputs!$B$5=0),"",Inputs!J16/Inputs!$B$5)</f>
        <v>5</v>
      </c>
      <c r="H4" s="33" t="str">
        <f>IF(Inputs!B16="","",IF(Inputs!C16=MAX(Inputs!$C$16:$C$30),"▲ BOTTLENECK",""))</f>
        <v/>
      </c>
      <c r="I4" s="29">
        <f>IF(Inputs!B16="","",Inputs!M16)</f>
        <v>35</v>
      </c>
      <c r="J4" s="31">
        <f>IF(Inputs!B16="","",IF(UPPER(Inputs!L16)="Y",Inputs!M16,0))</f>
        <v>35</v>
      </c>
      <c r="K4" s="24">
        <f>IF(Inputs!B16="","",Inputs!N16)</f>
        <v>1500</v>
      </c>
      <c r="L4" s="32">
        <f>IF(OR(Inputs!B16="",Inputs!$B$5=0),"",Inputs!N16/Inputs!$B$5)</f>
        <v>1.6304347826086956</v>
      </c>
    </row>
    <row r="5" spans="1:12" x14ac:dyDescent="0.25">
      <c r="A5" s="34">
        <f>IF(Inputs!B17="","",Inputs!A17)</f>
        <v>2</v>
      </c>
      <c r="B5" s="28" t="str">
        <f>IF(Inputs!B17="","",Inputs!B17)</f>
        <v>S. Weld #1</v>
      </c>
      <c r="C5" s="29">
        <f>IF(Inputs!B17="","",Inputs!C17)</f>
        <v>46</v>
      </c>
      <c r="D5" s="30">
        <f>IF(Inputs!B17="","",IFERROR(Inputs!C17/Inputs!E17,Inputs!C17))</f>
        <v>46</v>
      </c>
      <c r="E5" s="31">
        <f>IF(Inputs!B17="","",IF(UPPER(Inputs!L17)="Y",Inputs!C17,0))</f>
        <v>46</v>
      </c>
      <c r="F5" s="24">
        <f>IF(Inputs!B17="","",Inputs!J17)</f>
        <v>1100</v>
      </c>
      <c r="G5" s="32">
        <f>IF(OR(Inputs!B17="",Inputs!$B$5=0),"",Inputs!J17/Inputs!$B$5)</f>
        <v>1.1956521739130435</v>
      </c>
      <c r="H5" s="33" t="str">
        <f>IF(Inputs!B17="","",IF(Inputs!C17=MAX(Inputs!$C$16:$C$30),"▲ BOTTLENECK",""))</f>
        <v/>
      </c>
      <c r="I5" s="29">
        <f>IF(Inputs!B17="","",Inputs!M17)</f>
        <v>46</v>
      </c>
      <c r="J5" s="31">
        <f>IF(Inputs!B17="","",IF(UPPER(Inputs!L17)="Y",Inputs!M17,0))</f>
        <v>46</v>
      </c>
      <c r="K5" s="24">
        <f>IF(Inputs!B17="","",Inputs!N17)</f>
        <v>500</v>
      </c>
      <c r="L5" s="32">
        <f>IF(OR(Inputs!B17="",Inputs!$B$5=0),"",Inputs!N17/Inputs!$B$5)</f>
        <v>0.54347826086956519</v>
      </c>
    </row>
    <row r="6" spans="1:12" x14ac:dyDescent="0.25">
      <c r="A6" s="34">
        <f>IF(Inputs!B18="","",Inputs!A18)</f>
        <v>3</v>
      </c>
      <c r="B6" s="28" t="str">
        <f>IF(Inputs!B18="","",Inputs!B18)</f>
        <v>S. Weld #2</v>
      </c>
      <c r="C6" s="29">
        <f>IF(Inputs!B18="","",Inputs!C18)</f>
        <v>62</v>
      </c>
      <c r="D6" s="30">
        <f>IF(Inputs!B18="","",IFERROR(Inputs!C18/Inputs!E18,Inputs!C18))</f>
        <v>77.5</v>
      </c>
      <c r="E6" s="31">
        <f>IF(Inputs!B18="","",IF(UPPER(Inputs!L18)="Y",Inputs!C18,0))</f>
        <v>62</v>
      </c>
      <c r="F6" s="24">
        <f>IF(Inputs!B18="","",Inputs!J18)</f>
        <v>1600</v>
      </c>
      <c r="G6" s="32">
        <f>IF(OR(Inputs!B18="",Inputs!$B$5=0),"",Inputs!J18/Inputs!$B$5)</f>
        <v>1.7391304347826086</v>
      </c>
      <c r="H6" s="33" t="str">
        <f>IF(Inputs!B18="","",IF(Inputs!C18=MAX(Inputs!$C$16:$C$30),"▲ BOTTLENECK",""))</f>
        <v>▲ BOTTLENECK</v>
      </c>
      <c r="I6" s="29">
        <f>IF(Inputs!B18="","",Inputs!M18)</f>
        <v>55</v>
      </c>
      <c r="J6" s="31">
        <f>IF(Inputs!B18="","",IF(UPPER(Inputs!L18)="Y",Inputs!M18,0))</f>
        <v>55</v>
      </c>
      <c r="K6" s="24">
        <f>IF(Inputs!B18="","",Inputs!N18)</f>
        <v>500</v>
      </c>
      <c r="L6" s="32">
        <f>IF(OR(Inputs!B18="",Inputs!$B$5=0),"",Inputs!N18/Inputs!$B$5)</f>
        <v>0.54347826086956519</v>
      </c>
    </row>
    <row r="7" spans="1:12" x14ac:dyDescent="0.25">
      <c r="A7" s="34">
        <f>IF(Inputs!B19="","",Inputs!A19)</f>
        <v>4</v>
      </c>
      <c r="B7" s="28" t="str">
        <f>IF(Inputs!B19="","",Inputs!B19)</f>
        <v>Assembly #1</v>
      </c>
      <c r="C7" s="29">
        <f>IF(Inputs!B19="","",Inputs!C19)</f>
        <v>40</v>
      </c>
      <c r="D7" s="30">
        <f>IF(Inputs!B19="","",IFERROR(Inputs!C19/Inputs!E19,Inputs!C19))</f>
        <v>40</v>
      </c>
      <c r="E7" s="31">
        <f>IF(Inputs!B19="","",IF(UPPER(Inputs!L19)="Y",Inputs!C19,0))</f>
        <v>40</v>
      </c>
      <c r="F7" s="24">
        <f>IF(Inputs!B19="","",Inputs!J19)</f>
        <v>1200</v>
      </c>
      <c r="G7" s="32">
        <f>IF(OR(Inputs!B19="",Inputs!$B$5=0),"",Inputs!J19/Inputs!$B$5)</f>
        <v>1.3043478260869565</v>
      </c>
      <c r="H7" s="33" t="str">
        <f>IF(Inputs!B19="","",IF(Inputs!C19=MAX(Inputs!$C$16:$C$30),"▲ BOTTLENECK",""))</f>
        <v/>
      </c>
      <c r="I7" s="29">
        <f>IF(Inputs!B19="","",Inputs!M19)</f>
        <v>40</v>
      </c>
      <c r="J7" s="31">
        <f>IF(Inputs!B19="","",IF(UPPER(Inputs!L19)="Y",Inputs!M19,0))</f>
        <v>40</v>
      </c>
      <c r="K7" s="24">
        <f>IF(Inputs!B19="","",Inputs!N19)</f>
        <v>400</v>
      </c>
      <c r="L7" s="32">
        <f>IF(OR(Inputs!B19="",Inputs!$B$5=0),"",Inputs!N19/Inputs!$B$5)</f>
        <v>0.43478260869565216</v>
      </c>
    </row>
    <row r="8" spans="1:12" x14ac:dyDescent="0.25">
      <c r="A8" s="34">
        <f>IF(Inputs!B20="","",Inputs!A20)</f>
        <v>5</v>
      </c>
      <c r="B8" s="28" t="str">
        <f>IF(Inputs!B20="","",Inputs!B20)</f>
        <v>Assembly #2</v>
      </c>
      <c r="C8" s="29">
        <f>IF(Inputs!B20="","",Inputs!C20)</f>
        <v>62</v>
      </c>
      <c r="D8" s="30">
        <f>IF(Inputs!B20="","",IFERROR(Inputs!C20/Inputs!E20,Inputs!C20))</f>
        <v>62</v>
      </c>
      <c r="E8" s="31">
        <f>IF(Inputs!B20="","",IF(UPPER(Inputs!L20)="Y",Inputs!C20,0))</f>
        <v>62</v>
      </c>
      <c r="F8" s="24">
        <f>IF(Inputs!B20="","",Inputs!J20)</f>
        <v>2700</v>
      </c>
      <c r="G8" s="32">
        <f>IF(OR(Inputs!B20="",Inputs!$B$5=0),"",Inputs!J20/Inputs!$B$5)</f>
        <v>2.9347826086956523</v>
      </c>
      <c r="H8" s="33" t="str">
        <f>IF(Inputs!B20="","",IF(Inputs!C20=MAX(Inputs!$C$16:$C$30),"▲ BOTTLENECK",""))</f>
        <v>▲ BOTTLENECK</v>
      </c>
      <c r="I8" s="29">
        <f>IF(Inputs!B20="","",Inputs!M20)</f>
        <v>55</v>
      </c>
      <c r="J8" s="31">
        <f>IF(Inputs!B20="","",IF(UPPER(Inputs!L20)="Y",Inputs!M20,0))</f>
        <v>55</v>
      </c>
      <c r="K8" s="24">
        <f>IF(Inputs!B20="","",Inputs!N20)</f>
        <v>400</v>
      </c>
      <c r="L8" s="32">
        <f>IF(OR(Inputs!B20="",Inputs!$B$5=0),"",Inputs!N20/Inputs!$B$5)</f>
        <v>0.43478260869565216</v>
      </c>
    </row>
    <row r="9" spans="1:12" x14ac:dyDescent="0.25">
      <c r="A9" s="34">
        <f>IF(Inputs!B21="","",Inputs!A21)</f>
        <v>6</v>
      </c>
      <c r="B9" s="28" t="str">
        <f>IF(Inputs!B21="","",Inputs!B21)</f>
        <v>Quality Check</v>
      </c>
      <c r="C9" s="29">
        <f>IF(Inputs!B21="","",Inputs!C21)</f>
        <v>18</v>
      </c>
      <c r="D9" s="30">
        <f>IF(Inputs!B21="","",IFERROR(Inputs!C21/Inputs!E21,Inputs!C21))</f>
        <v>18</v>
      </c>
      <c r="E9" s="31">
        <f>IF(Inputs!B21="","",IF(UPPER(Inputs!L21)="Y",Inputs!C21,0))</f>
        <v>0</v>
      </c>
      <c r="F9" s="24">
        <f>IF(Inputs!B21="","",Inputs!J21)</f>
        <v>1440</v>
      </c>
      <c r="G9" s="32">
        <f>IF(OR(Inputs!B21="",Inputs!$B$5=0),"",Inputs!J21/Inputs!$B$5)</f>
        <v>1.5652173913043479</v>
      </c>
      <c r="H9" s="33" t="str">
        <f>IF(Inputs!B21="","",IF(Inputs!C21=MAX(Inputs!$C$16:$C$30),"▲ BOTTLENECK",""))</f>
        <v/>
      </c>
      <c r="I9" s="29">
        <f>IF(Inputs!B21="","",Inputs!M21)</f>
        <v>10</v>
      </c>
      <c r="J9" s="31">
        <f>IF(Inputs!B21="","",IF(UPPER(Inputs!L21)="Y",Inputs!M21,0))</f>
        <v>0</v>
      </c>
      <c r="K9" s="24">
        <f>IF(Inputs!B21="","",Inputs!N21)</f>
        <v>300</v>
      </c>
      <c r="L9" s="32">
        <f>IF(OR(Inputs!B21="",Inputs!$B$5=0),"",Inputs!N21/Inputs!$B$5)</f>
        <v>0.32608695652173914</v>
      </c>
    </row>
    <row r="10" spans="1:12" x14ac:dyDescent="0.25">
      <c r="A10" s="34">
        <f>IF(Inputs!B22="","",Inputs!A22)</f>
        <v>7</v>
      </c>
      <c r="B10" s="28" t="str">
        <f>IF(Inputs!B22="","",Inputs!B22)</f>
        <v>Packaging</v>
      </c>
      <c r="C10" s="29">
        <f>IF(Inputs!B22="","",Inputs!C22)</f>
        <v>24</v>
      </c>
      <c r="D10" s="30">
        <f>IF(Inputs!B22="","",IFERROR(Inputs!C22/Inputs!E22,Inputs!C22))</f>
        <v>24</v>
      </c>
      <c r="E10" s="31">
        <f>IF(Inputs!B22="","",IF(UPPER(Inputs!L22)="Y",Inputs!C22,0))</f>
        <v>24</v>
      </c>
      <c r="F10" s="24">
        <f>IF(Inputs!B22="","",Inputs!J22)</f>
        <v>920</v>
      </c>
      <c r="G10" s="32">
        <f>IF(OR(Inputs!B22="",Inputs!$B$5=0),"",Inputs!J22/Inputs!$B$5)</f>
        <v>1</v>
      </c>
      <c r="H10" s="33" t="str">
        <f>IF(Inputs!B22="","",IF(Inputs!C22=MAX(Inputs!$C$16:$C$30),"▲ BOTTLENECK",""))</f>
        <v/>
      </c>
      <c r="I10" s="29">
        <f>IF(Inputs!B22="","",Inputs!M22)</f>
        <v>22</v>
      </c>
      <c r="J10" s="31">
        <f>IF(Inputs!B22="","",IF(UPPER(Inputs!L22)="Y",Inputs!M22,0))</f>
        <v>22</v>
      </c>
      <c r="K10" s="24">
        <f>IF(Inputs!B22="","",Inputs!N22)</f>
        <v>200</v>
      </c>
      <c r="L10" s="32">
        <f>IF(OR(Inputs!B22="",Inputs!$B$5=0),"",Inputs!N22/Inputs!$B$5)</f>
        <v>0.21739130434782608</v>
      </c>
    </row>
    <row r="11" spans="1:12" x14ac:dyDescent="0.25">
      <c r="A11" s="34">
        <f>IF(Inputs!B23="","",Inputs!A23)</f>
        <v>8</v>
      </c>
      <c r="B11" s="28" t="str">
        <f>IF(Inputs!B23="","",Inputs!B23)</f>
        <v>Shipping</v>
      </c>
      <c r="C11" s="29">
        <f>IF(Inputs!B23="","",Inputs!C23)</f>
        <v>30</v>
      </c>
      <c r="D11" s="30">
        <f>IF(Inputs!B23="","",IFERROR(Inputs!C23/Inputs!E23,Inputs!C23))</f>
        <v>30</v>
      </c>
      <c r="E11" s="31">
        <f>IF(Inputs!B23="","",IF(UPPER(Inputs!L23)="Y",Inputs!C23,0))</f>
        <v>30</v>
      </c>
      <c r="F11" s="24">
        <f>IF(Inputs!B23="","",Inputs!J23)</f>
        <v>0</v>
      </c>
      <c r="G11" s="32">
        <f>IF(OR(Inputs!B23="",Inputs!$B$5=0),"",Inputs!J23/Inputs!$B$5)</f>
        <v>0</v>
      </c>
      <c r="H11" s="33" t="str">
        <f>IF(Inputs!B23="","",IF(Inputs!C23=MAX(Inputs!$C$16:$C$30),"▲ BOTTLENECK",""))</f>
        <v/>
      </c>
      <c r="I11" s="29">
        <f>IF(Inputs!B23="","",Inputs!M23)</f>
        <v>28</v>
      </c>
      <c r="J11" s="31">
        <f>IF(Inputs!B23="","",IF(UPPER(Inputs!L23)="Y",Inputs!M23,0))</f>
        <v>28</v>
      </c>
      <c r="K11" s="24">
        <f>IF(Inputs!B23="","",Inputs!N23)</f>
        <v>0</v>
      </c>
      <c r="L11" s="32">
        <f>IF(OR(Inputs!B23="",Inputs!$B$5=0),"",Inputs!N23/Inputs!$B$5)</f>
        <v>0</v>
      </c>
    </row>
    <row r="12" spans="1:12" x14ac:dyDescent="0.25">
      <c r="A12" s="34" t="str">
        <f>IF(Inputs!B24="","",Inputs!A24)</f>
        <v/>
      </c>
      <c r="B12" s="28" t="str">
        <f>IF(Inputs!B24="","",Inputs!B24)</f>
        <v/>
      </c>
      <c r="C12" s="29" t="str">
        <f>IF(Inputs!B24="","",Inputs!C24)</f>
        <v/>
      </c>
      <c r="D12" s="30" t="str">
        <f>IF(Inputs!B24="","",IFERROR(Inputs!C24/Inputs!E24,Inputs!C24))</f>
        <v/>
      </c>
      <c r="E12" s="31" t="str">
        <f>IF(Inputs!B24="","",IF(UPPER(Inputs!L24)="Y",Inputs!C24,0))</f>
        <v/>
      </c>
      <c r="F12" s="24" t="str">
        <f>IF(Inputs!B24="","",Inputs!J24)</f>
        <v/>
      </c>
      <c r="G12" s="32" t="str">
        <f>IF(OR(Inputs!B24="",Inputs!$B$5=0),"",Inputs!J24/Inputs!$B$5)</f>
        <v/>
      </c>
      <c r="H12" s="33" t="str">
        <f>IF(Inputs!B24="","",IF(Inputs!C24=MAX(Inputs!$C$16:$C$30),"▲ BOTTLENECK",""))</f>
        <v/>
      </c>
      <c r="I12" s="29" t="str">
        <f>IF(Inputs!B24="","",Inputs!M24)</f>
        <v/>
      </c>
      <c r="J12" s="31" t="str">
        <f>IF(Inputs!B24="","",IF(UPPER(Inputs!L24)="Y",Inputs!M24,0))</f>
        <v/>
      </c>
      <c r="K12" s="24" t="str">
        <f>IF(Inputs!B24="","",Inputs!N24)</f>
        <v/>
      </c>
      <c r="L12" s="32" t="str">
        <f>IF(OR(Inputs!B24="",Inputs!$B$5=0),"",Inputs!N24/Inputs!$B$5)</f>
        <v/>
      </c>
    </row>
    <row r="13" spans="1:12" x14ac:dyDescent="0.25">
      <c r="A13" s="34" t="str">
        <f>IF(Inputs!B25="","",Inputs!A25)</f>
        <v/>
      </c>
      <c r="B13" s="28" t="str">
        <f>IF(Inputs!B25="","",Inputs!B25)</f>
        <v/>
      </c>
      <c r="C13" s="29" t="str">
        <f>IF(Inputs!B25="","",Inputs!C25)</f>
        <v/>
      </c>
      <c r="D13" s="30" t="str">
        <f>IF(Inputs!B25="","",IFERROR(Inputs!C25/Inputs!E25,Inputs!C25))</f>
        <v/>
      </c>
      <c r="E13" s="31" t="str">
        <f>IF(Inputs!B25="","",IF(UPPER(Inputs!L25)="Y",Inputs!C25,0))</f>
        <v/>
      </c>
      <c r="F13" s="24" t="str">
        <f>IF(Inputs!B25="","",Inputs!J25)</f>
        <v/>
      </c>
      <c r="G13" s="32" t="str">
        <f>IF(OR(Inputs!B25="",Inputs!$B$5=0),"",Inputs!J25/Inputs!$B$5)</f>
        <v/>
      </c>
      <c r="H13" s="33" t="str">
        <f>IF(Inputs!B25="","",IF(Inputs!C25=MAX(Inputs!$C$16:$C$30),"▲ BOTTLENECK",""))</f>
        <v/>
      </c>
      <c r="I13" s="29" t="str">
        <f>IF(Inputs!B25="","",Inputs!M25)</f>
        <v/>
      </c>
      <c r="J13" s="31" t="str">
        <f>IF(Inputs!B25="","",IF(UPPER(Inputs!L25)="Y",Inputs!M25,0))</f>
        <v/>
      </c>
      <c r="K13" s="24" t="str">
        <f>IF(Inputs!B25="","",Inputs!N25)</f>
        <v/>
      </c>
      <c r="L13" s="32" t="str">
        <f>IF(OR(Inputs!B25="",Inputs!$B$5=0),"",Inputs!N25/Inputs!$B$5)</f>
        <v/>
      </c>
    </row>
    <row r="14" spans="1:12" x14ac:dyDescent="0.25">
      <c r="A14" s="34" t="str">
        <f>IF(Inputs!B26="","",Inputs!A26)</f>
        <v/>
      </c>
      <c r="B14" s="28" t="str">
        <f>IF(Inputs!B26="","",Inputs!B26)</f>
        <v/>
      </c>
      <c r="C14" s="29" t="str">
        <f>IF(Inputs!B26="","",Inputs!C26)</f>
        <v/>
      </c>
      <c r="D14" s="30" t="str">
        <f>IF(Inputs!B26="","",IFERROR(Inputs!C26/Inputs!E26,Inputs!C26))</f>
        <v/>
      </c>
      <c r="E14" s="31" t="str">
        <f>IF(Inputs!B26="","",IF(UPPER(Inputs!L26)="Y",Inputs!C26,0))</f>
        <v/>
      </c>
      <c r="F14" s="24" t="str">
        <f>IF(Inputs!B26="","",Inputs!J26)</f>
        <v/>
      </c>
      <c r="G14" s="32" t="str">
        <f>IF(OR(Inputs!B26="",Inputs!$B$5=0),"",Inputs!J26/Inputs!$B$5)</f>
        <v/>
      </c>
      <c r="H14" s="33" t="str">
        <f>IF(Inputs!B26="","",IF(Inputs!C26=MAX(Inputs!$C$16:$C$30),"▲ BOTTLENECK",""))</f>
        <v/>
      </c>
      <c r="I14" s="29" t="str">
        <f>IF(Inputs!B26="","",Inputs!M26)</f>
        <v/>
      </c>
      <c r="J14" s="31" t="str">
        <f>IF(Inputs!B26="","",IF(UPPER(Inputs!L26)="Y",Inputs!M26,0))</f>
        <v/>
      </c>
      <c r="K14" s="24" t="str">
        <f>IF(Inputs!B26="","",Inputs!N26)</f>
        <v/>
      </c>
      <c r="L14" s="32" t="str">
        <f>IF(OR(Inputs!B26="",Inputs!$B$5=0),"",Inputs!N26/Inputs!$B$5)</f>
        <v/>
      </c>
    </row>
    <row r="15" spans="1:12" x14ac:dyDescent="0.25">
      <c r="A15" s="34" t="str">
        <f>IF(Inputs!B27="","",Inputs!A27)</f>
        <v/>
      </c>
      <c r="B15" s="28" t="str">
        <f>IF(Inputs!B27="","",Inputs!B27)</f>
        <v/>
      </c>
      <c r="C15" s="29" t="str">
        <f>IF(Inputs!B27="","",Inputs!C27)</f>
        <v/>
      </c>
      <c r="D15" s="30" t="str">
        <f>IF(Inputs!B27="","",IFERROR(Inputs!C27/Inputs!E27,Inputs!C27))</f>
        <v/>
      </c>
      <c r="E15" s="31" t="str">
        <f>IF(Inputs!B27="","",IF(UPPER(Inputs!L27)="Y",Inputs!C27,0))</f>
        <v/>
      </c>
      <c r="F15" s="24" t="str">
        <f>IF(Inputs!B27="","",Inputs!J27)</f>
        <v/>
      </c>
      <c r="G15" s="32" t="str">
        <f>IF(OR(Inputs!B27="",Inputs!$B$5=0),"",Inputs!J27/Inputs!$B$5)</f>
        <v/>
      </c>
      <c r="H15" s="33" t="str">
        <f>IF(Inputs!B27="","",IF(Inputs!C27=MAX(Inputs!$C$16:$C$30),"▲ BOTTLENECK",""))</f>
        <v/>
      </c>
      <c r="I15" s="29" t="str">
        <f>IF(Inputs!B27="","",Inputs!M27)</f>
        <v/>
      </c>
      <c r="J15" s="31" t="str">
        <f>IF(Inputs!B27="","",IF(UPPER(Inputs!L27)="Y",Inputs!M27,0))</f>
        <v/>
      </c>
      <c r="K15" s="24" t="str">
        <f>IF(Inputs!B27="","",Inputs!N27)</f>
        <v/>
      </c>
      <c r="L15" s="32" t="str">
        <f>IF(OR(Inputs!B27="",Inputs!$B$5=0),"",Inputs!N27/Inputs!$B$5)</f>
        <v/>
      </c>
    </row>
    <row r="16" spans="1:12" x14ac:dyDescent="0.25">
      <c r="A16" s="34" t="str">
        <f>IF(Inputs!B28="","",Inputs!A28)</f>
        <v/>
      </c>
      <c r="B16" s="28" t="str">
        <f>IF(Inputs!B28="","",Inputs!B28)</f>
        <v/>
      </c>
      <c r="C16" s="29" t="str">
        <f>IF(Inputs!B28="","",Inputs!C28)</f>
        <v/>
      </c>
      <c r="D16" s="30" t="str">
        <f>IF(Inputs!B28="","",IFERROR(Inputs!C28/Inputs!E28,Inputs!C28))</f>
        <v/>
      </c>
      <c r="E16" s="31" t="str">
        <f>IF(Inputs!B28="","",IF(UPPER(Inputs!L28)="Y",Inputs!C28,0))</f>
        <v/>
      </c>
      <c r="F16" s="24" t="str">
        <f>IF(Inputs!B28="","",Inputs!J28)</f>
        <v/>
      </c>
      <c r="G16" s="32" t="str">
        <f>IF(OR(Inputs!B28="",Inputs!$B$5=0),"",Inputs!J28/Inputs!$B$5)</f>
        <v/>
      </c>
      <c r="H16" s="33" t="str">
        <f>IF(Inputs!B28="","",IF(Inputs!C28=MAX(Inputs!$C$16:$C$30),"▲ BOTTLENECK",""))</f>
        <v/>
      </c>
      <c r="I16" s="29" t="str">
        <f>IF(Inputs!B28="","",Inputs!M28)</f>
        <v/>
      </c>
      <c r="J16" s="31" t="str">
        <f>IF(Inputs!B28="","",IF(UPPER(Inputs!L28)="Y",Inputs!M28,0))</f>
        <v/>
      </c>
      <c r="K16" s="24" t="str">
        <f>IF(Inputs!B28="","",Inputs!N28)</f>
        <v/>
      </c>
      <c r="L16" s="32" t="str">
        <f>IF(OR(Inputs!B28="",Inputs!$B$5=0),"",Inputs!N28/Inputs!$B$5)</f>
        <v/>
      </c>
    </row>
    <row r="17" spans="1:12" x14ac:dyDescent="0.25">
      <c r="A17" s="34" t="str">
        <f>IF(Inputs!B29="","",Inputs!A29)</f>
        <v/>
      </c>
      <c r="B17" s="28" t="str">
        <f>IF(Inputs!B29="","",Inputs!B29)</f>
        <v/>
      </c>
      <c r="C17" s="29" t="str">
        <f>IF(Inputs!B29="","",Inputs!C29)</f>
        <v/>
      </c>
      <c r="D17" s="30" t="str">
        <f>IF(Inputs!B29="","",IFERROR(Inputs!C29/Inputs!E29,Inputs!C29))</f>
        <v/>
      </c>
      <c r="E17" s="31" t="str">
        <f>IF(Inputs!B29="","",IF(UPPER(Inputs!L29)="Y",Inputs!C29,0))</f>
        <v/>
      </c>
      <c r="F17" s="24" t="str">
        <f>IF(Inputs!B29="","",Inputs!J29)</f>
        <v/>
      </c>
      <c r="G17" s="32" t="str">
        <f>IF(OR(Inputs!B29="",Inputs!$B$5=0),"",Inputs!J29/Inputs!$B$5)</f>
        <v/>
      </c>
      <c r="H17" s="33" t="str">
        <f>IF(Inputs!B29="","",IF(Inputs!C29=MAX(Inputs!$C$16:$C$30),"▲ BOTTLENECK",""))</f>
        <v/>
      </c>
      <c r="I17" s="29" t="str">
        <f>IF(Inputs!B29="","",Inputs!M29)</f>
        <v/>
      </c>
      <c r="J17" s="31" t="str">
        <f>IF(Inputs!B29="","",IF(UPPER(Inputs!L29)="Y",Inputs!M29,0))</f>
        <v/>
      </c>
      <c r="K17" s="24" t="str">
        <f>IF(Inputs!B29="","",Inputs!N29)</f>
        <v/>
      </c>
      <c r="L17" s="32" t="str">
        <f>IF(OR(Inputs!B29="",Inputs!$B$5=0),"",Inputs!N29/Inputs!$B$5)</f>
        <v/>
      </c>
    </row>
    <row r="18" spans="1:12" x14ac:dyDescent="0.25">
      <c r="A18" s="34" t="str">
        <f>IF(Inputs!B30="","",Inputs!A30)</f>
        <v/>
      </c>
      <c r="B18" s="28" t="str">
        <f>IF(Inputs!B30="","",Inputs!B30)</f>
        <v/>
      </c>
      <c r="C18" s="29" t="str">
        <f>IF(Inputs!B30="","",Inputs!C30)</f>
        <v/>
      </c>
      <c r="D18" s="30" t="str">
        <f>IF(Inputs!B30="","",IFERROR(Inputs!C30/Inputs!E30,Inputs!C30))</f>
        <v/>
      </c>
      <c r="E18" s="31" t="str">
        <f>IF(Inputs!B30="","",IF(UPPER(Inputs!L30)="Y",Inputs!C30,0))</f>
        <v/>
      </c>
      <c r="F18" s="24" t="str">
        <f>IF(Inputs!B30="","",Inputs!J30)</f>
        <v/>
      </c>
      <c r="G18" s="32" t="str">
        <f>IF(OR(Inputs!B30="",Inputs!$B$5=0),"",Inputs!J30/Inputs!$B$5)</f>
        <v/>
      </c>
      <c r="H18" s="33" t="str">
        <f>IF(Inputs!B30="","",IF(Inputs!C30=MAX(Inputs!$C$16:$C$30),"▲ BOTTLENECK",""))</f>
        <v/>
      </c>
      <c r="I18" s="29" t="str">
        <f>IF(Inputs!B30="","",Inputs!M30)</f>
        <v/>
      </c>
      <c r="J18" s="31" t="str">
        <f>IF(Inputs!B30="","",IF(UPPER(Inputs!L30)="Y",Inputs!M30,0))</f>
        <v/>
      </c>
      <c r="K18" s="24" t="str">
        <f>IF(Inputs!B30="","",Inputs!N30)</f>
        <v/>
      </c>
      <c r="L18" s="32" t="str">
        <f>IF(OR(Inputs!B30="",Inputs!$B$5=0),"",Inputs!N30/Inputs!$B$5)</f>
        <v/>
      </c>
    </row>
    <row r="20" spans="1:12" x14ac:dyDescent="0.25">
      <c r="A20" s="40" t="s">
        <v>69</v>
      </c>
      <c r="B20" s="38" t="s">
        <v>70</v>
      </c>
      <c r="C20" s="38" t="s">
        <v>71</v>
      </c>
      <c r="D20" s="38" t="s">
        <v>72</v>
      </c>
    </row>
    <row r="21" spans="1:12" x14ac:dyDescent="0.25">
      <c r="A21" s="16" t="s">
        <v>73</v>
      </c>
      <c r="B21" s="35">
        <f>SUMIF(C4:C18,"&lt;&gt;")</f>
        <v>321</v>
      </c>
      <c r="C21" s="35">
        <f>SUMIF(I4:I18,"&lt;&gt;")</f>
        <v>291</v>
      </c>
      <c r="D21" s="42">
        <f>IFERROR((B21-C21)/B21,0)</f>
        <v>9.3457943925233641E-2</v>
      </c>
    </row>
    <row r="22" spans="1:12" x14ac:dyDescent="0.25">
      <c r="A22" s="16" t="s">
        <v>74</v>
      </c>
      <c r="B22" s="35">
        <f>SUMIF(E4:E18,"&lt;&gt;")</f>
        <v>303</v>
      </c>
      <c r="C22" s="35">
        <f>SUMIF(J4:J18,"&lt;&gt;")</f>
        <v>281</v>
      </c>
      <c r="D22" s="43">
        <f>IFERROR((B22-C22)/B22,0)</f>
        <v>7.2607260726072612E-2</v>
      </c>
    </row>
    <row r="23" spans="1:12" x14ac:dyDescent="0.25">
      <c r="A23" s="16" t="s">
        <v>75</v>
      </c>
      <c r="B23" s="35">
        <f>SUMIF(F4:F18,"&lt;&gt;")</f>
        <v>13560</v>
      </c>
      <c r="C23" s="35">
        <f>SUMIF(K4:K18,"&lt;&gt;")</f>
        <v>3800</v>
      </c>
      <c r="D23" s="42">
        <f>IFERROR((B23-C23)/B23,0)</f>
        <v>0.71976401179941008</v>
      </c>
    </row>
    <row r="24" spans="1:12" x14ac:dyDescent="0.25">
      <c r="A24" s="16" t="s">
        <v>76</v>
      </c>
      <c r="B24" s="36">
        <f>SUMIF(G4:G18,"&lt;&gt;")</f>
        <v>14.739130434782608</v>
      </c>
      <c r="C24" s="36">
        <f>SUMIF(L4:L18,"&lt;&gt;")</f>
        <v>4.1304347826086962</v>
      </c>
      <c r="D24" s="42">
        <f>IFERROR((B24-C24)/B24,0)</f>
        <v>0.71976401179940985</v>
      </c>
    </row>
    <row r="25" spans="1:12" x14ac:dyDescent="0.25">
      <c r="A25" s="16" t="s">
        <v>77</v>
      </c>
      <c r="B25" s="37">
        <f>B22/86400</f>
        <v>3.5069444444444445E-3</v>
      </c>
      <c r="C25" s="37">
        <f>C22/86400</f>
        <v>3.2523148148148147E-3</v>
      </c>
      <c r="D25" s="42">
        <f>IFERROR((B25-C25)/B25,0)</f>
        <v>7.2607260726072667E-2</v>
      </c>
    </row>
    <row r="26" spans="1:12" x14ac:dyDescent="0.25">
      <c r="A26" s="41" t="s">
        <v>78</v>
      </c>
      <c r="B26" s="39">
        <f>IFERROR(B25/B24,0)</f>
        <v>2.379342838413635E-4</v>
      </c>
      <c r="C26" s="39">
        <f>IFERROR(C25/C24,0)</f>
        <v>7.8740253411306029E-4</v>
      </c>
      <c r="D26" s="16" t="s">
        <v>79</v>
      </c>
    </row>
    <row r="28" spans="1:12" x14ac:dyDescent="0.25">
      <c r="A28" s="41" t="s">
        <v>80</v>
      </c>
      <c r="B28" s="25">
        <f>Inputs!B12</f>
        <v>60</v>
      </c>
    </row>
    <row r="29" spans="1:12" x14ac:dyDescent="0.25">
      <c r="A29" s="41" t="s">
        <v>81</v>
      </c>
      <c r="B29" s="44">
        <f>MAX(C4:C18)</f>
        <v>62</v>
      </c>
    </row>
    <row r="30" spans="1:12" x14ac:dyDescent="0.25">
      <c r="A30" s="41" t="s">
        <v>82</v>
      </c>
      <c r="B30" s="33" t="str">
        <f>INDEX(B4:B18,MATCH(B29,C4:C18,0))</f>
        <v>S. Weld #2</v>
      </c>
    </row>
    <row r="31" spans="1:12" x14ac:dyDescent="0.25">
      <c r="A31" s="41" t="s">
        <v>83</v>
      </c>
      <c r="B31" s="20" t="str">
        <f>IF(B29&gt;B28,"⚠ Above Takt — cannot meet demand","✓ Below Takt — capable")</f>
        <v>⚠ Above Takt — cannot meet demand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BC01-372B-4664-880E-19FC7EA0344F}">
  <dimension ref="A2:DT38"/>
  <sheetViews>
    <sheetView zoomScale="70" zoomScaleNormal="70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2.28515625" customWidth="1"/>
    <col min="2" max="130" width="3.42578125" customWidth="1"/>
  </cols>
  <sheetData>
    <row r="2" spans="1:124" ht="32.1" customHeight="1" x14ac:dyDescent="0.45">
      <c r="B2" s="45" t="s">
        <v>84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24" ht="18" customHeight="1" x14ac:dyDescent="0.25">
      <c r="B3" s="46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5" spans="1:124" ht="8.1" customHeight="1" thickBot="1" x14ac:dyDescent="0.3"/>
    <row r="6" spans="1:124" ht="21.95" customHeight="1" thickTop="1" x14ac:dyDescent="0.25">
      <c r="B6" s="50" t="s">
        <v>86</v>
      </c>
      <c r="C6" s="48"/>
      <c r="D6" s="48"/>
      <c r="E6" s="53"/>
      <c r="F6" s="109" t="s">
        <v>100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1"/>
      <c r="AV6" s="57" t="s">
        <v>87</v>
      </c>
      <c r="AW6" s="56"/>
      <c r="AX6" s="56"/>
      <c r="AY6" s="56"/>
      <c r="AZ6" s="56"/>
      <c r="BA6" s="56"/>
      <c r="BB6" s="56"/>
      <c r="BC6" s="56"/>
      <c r="BD6" s="56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3"/>
      <c r="DQ6" s="50" t="s">
        <v>88</v>
      </c>
      <c r="DR6" s="48"/>
      <c r="DS6" s="48"/>
      <c r="DT6" s="53"/>
    </row>
    <row r="7" spans="1:124" ht="21.95" customHeight="1" x14ac:dyDescent="0.25">
      <c r="B7" s="51"/>
      <c r="C7" s="47"/>
      <c r="D7" s="47"/>
      <c r="E7" s="54"/>
      <c r="AV7" s="57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8"/>
      <c r="DQ7" s="51"/>
      <c r="DR7" s="47"/>
      <c r="DS7" s="47"/>
      <c r="DT7" s="54"/>
    </row>
    <row r="8" spans="1:124" ht="21.95" customHeight="1" x14ac:dyDescent="0.25">
      <c r="B8" s="51"/>
      <c r="C8" s="47"/>
      <c r="D8" s="47"/>
      <c r="E8" s="54"/>
      <c r="AV8" s="57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8"/>
      <c r="DQ8" s="51"/>
      <c r="DR8" s="47"/>
      <c r="DS8" s="47"/>
      <c r="DT8" s="54"/>
    </row>
    <row r="9" spans="1:124" ht="21.95" customHeight="1" thickBot="1" x14ac:dyDescent="0.3">
      <c r="B9" s="52"/>
      <c r="C9" s="49"/>
      <c r="D9" s="49"/>
      <c r="E9" s="55"/>
      <c r="AV9" s="57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8"/>
      <c r="DQ9" s="51"/>
      <c r="DR9" s="47"/>
      <c r="DS9" s="47"/>
      <c r="DT9" s="54"/>
    </row>
    <row r="10" spans="1:124" ht="18" customHeight="1" thickTop="1" x14ac:dyDescent="0.25">
      <c r="BB10" s="107" t="s">
        <v>99</v>
      </c>
      <c r="BC10" s="107"/>
      <c r="BD10" s="107"/>
      <c r="DQ10" s="61" t="str">
        <f>Inputs!B5 &amp; " units/day"</f>
        <v>920 units/day</v>
      </c>
      <c r="DR10" s="59"/>
      <c r="DS10" s="59"/>
      <c r="DT10" s="63"/>
    </row>
    <row r="11" spans="1:124" ht="18" customHeight="1" x14ac:dyDescent="0.25">
      <c r="BB11" s="108"/>
      <c r="BC11" s="108"/>
      <c r="BD11" s="108"/>
      <c r="DQ11" s="62"/>
      <c r="DR11" s="60"/>
      <c r="DS11" s="60"/>
      <c r="DT11" s="64"/>
    </row>
    <row r="12" spans="1:124" ht="15.95" customHeight="1" thickBot="1" x14ac:dyDescent="0.3">
      <c r="G12" s="71" t="str">
        <f>IF(Inputs!B16="","","☺ " &amp; Inputs!F16)</f>
        <v>☺ 1</v>
      </c>
      <c r="O12" s="71" t="str">
        <f>IF(Inputs!B17="","","☺ " &amp; Inputs!F17)</f>
        <v>☺ 1</v>
      </c>
      <c r="W12" s="71" t="str">
        <f>IF(Inputs!B18="","","☺ " &amp; Inputs!F18)</f>
        <v>☺ 1</v>
      </c>
      <c r="AE12" s="71" t="str">
        <f>IF(Inputs!B19="","","☺ " &amp; Inputs!F19)</f>
        <v>☺ 1</v>
      </c>
      <c r="AM12" s="71" t="str">
        <f>IF(Inputs!B20="","","☺ " &amp; Inputs!F20)</f>
        <v>☺ 1</v>
      </c>
      <c r="AU12" s="71" t="str">
        <f>IF(Inputs!B21="","","☺ " &amp; Inputs!F21)</f>
        <v>☺ 1</v>
      </c>
      <c r="BC12" s="71" t="str">
        <f>IF(Inputs!B22="","","☺ " &amp; Inputs!F22)</f>
        <v>☺ 1</v>
      </c>
      <c r="BK12" s="71" t="str">
        <f>IF(Inputs!B23="","","☺ " &amp; Inputs!F23)</f>
        <v>☺ 1</v>
      </c>
      <c r="BS12" s="71" t="str">
        <f>IF(Inputs!B24="","","☺ " &amp; Inputs!F24)</f>
        <v/>
      </c>
      <c r="CA12" s="71" t="str">
        <f>IF(Inputs!B25="","","☺ " &amp; Inputs!F25)</f>
        <v/>
      </c>
      <c r="CI12" s="71" t="str">
        <f>IF(Inputs!B26="","","☺ " &amp; Inputs!F26)</f>
        <v/>
      </c>
      <c r="CQ12" s="71" t="str">
        <f>IF(Inputs!B27="","","☺ " &amp; Inputs!F27)</f>
        <v/>
      </c>
      <c r="CY12" s="71" t="str">
        <f>IF(Inputs!B28="","","☺ " &amp; Inputs!F28)</f>
        <v/>
      </c>
      <c r="DG12" s="71" t="str">
        <f>IF(Inputs!B29="","","☺ " &amp; Inputs!F29)</f>
        <v/>
      </c>
      <c r="DO12" s="71" t="str">
        <f>IF(Inputs!B30="","","☺ " &amp; Inputs!F30)</f>
        <v/>
      </c>
    </row>
    <row r="13" spans="1:124" ht="26.1" customHeight="1" thickTop="1" x14ac:dyDescent="0.25">
      <c r="A13" s="114" t="s">
        <v>96</v>
      </c>
      <c r="B13" s="68" t="str">
        <f>IFERROR(IF(Inputs!B16="","",Inputs!B16),"")</f>
        <v>Stamping</v>
      </c>
      <c r="C13" s="65"/>
      <c r="D13" s="65"/>
      <c r="E13" s="65"/>
      <c r="F13" s="65"/>
      <c r="G13" s="65"/>
      <c r="H13" s="65"/>
      <c r="I13" s="70"/>
      <c r="J13" s="67" t="str">
        <f>IFERROR(IF(Inputs!B17="","",Inputs!B17),"")</f>
        <v>S. Weld #1</v>
      </c>
      <c r="K13" s="66"/>
      <c r="L13" s="66"/>
      <c r="M13" s="66"/>
      <c r="N13" s="66"/>
      <c r="O13" s="69"/>
      <c r="R13" s="67" t="str">
        <f>IFERROR(IF(Inputs!B18="","",Inputs!B18),"")</f>
        <v>S. Weld #2</v>
      </c>
      <c r="S13" s="66"/>
      <c r="T13" s="66"/>
      <c r="U13" s="66"/>
      <c r="V13" s="66"/>
      <c r="W13" s="69"/>
      <c r="Z13" s="67" t="str">
        <f>IFERROR(IF(Inputs!B19="","",Inputs!B19),"")</f>
        <v>Assembly #1</v>
      </c>
      <c r="AA13" s="66"/>
      <c r="AB13" s="66"/>
      <c r="AC13" s="66"/>
      <c r="AD13" s="66"/>
      <c r="AE13" s="69"/>
      <c r="AH13" s="67" t="str">
        <f>IFERROR(IF(Inputs!B20="","",Inputs!B20),"")</f>
        <v>Assembly #2</v>
      </c>
      <c r="AI13" s="66"/>
      <c r="AJ13" s="66"/>
      <c r="AK13" s="66"/>
      <c r="AL13" s="66"/>
      <c r="AM13" s="69"/>
      <c r="AP13" s="67" t="str">
        <f>IFERROR(IF(Inputs!B21="","",Inputs!B21),"")</f>
        <v>Quality Check</v>
      </c>
      <c r="AQ13" s="66"/>
      <c r="AR13" s="66"/>
      <c r="AS13" s="66"/>
      <c r="AT13" s="66"/>
      <c r="AU13" s="69"/>
      <c r="AX13" s="67" t="str">
        <f>IFERROR(IF(Inputs!B22="","",Inputs!B22),"")</f>
        <v>Packaging</v>
      </c>
      <c r="AY13" s="66"/>
      <c r="AZ13" s="66"/>
      <c r="BA13" s="66"/>
      <c r="BB13" s="66"/>
      <c r="BC13" s="69"/>
      <c r="BF13" s="67" t="str">
        <f>IFERROR(IF(Inputs!B23="","",Inputs!B23),"")</f>
        <v>Shipping</v>
      </c>
      <c r="BG13" s="66"/>
      <c r="BH13" s="66"/>
      <c r="BI13" s="66"/>
      <c r="BJ13" s="66"/>
      <c r="BK13" s="69"/>
      <c r="BN13" s="67" t="str">
        <f>IFERROR(IF(Inputs!B24="","",Inputs!B24),"")</f>
        <v/>
      </c>
      <c r="BO13" s="66"/>
      <c r="BP13" s="66"/>
      <c r="BQ13" s="66"/>
      <c r="BR13" s="66"/>
      <c r="BS13" s="69"/>
      <c r="BV13" s="67" t="str">
        <f>IFERROR(IF(Inputs!B25="","",Inputs!B25),"")</f>
        <v/>
      </c>
      <c r="BW13" s="66"/>
      <c r="BX13" s="66"/>
      <c r="BY13" s="66"/>
      <c r="BZ13" s="66"/>
      <c r="CA13" s="69"/>
      <c r="CD13" s="67" t="str">
        <f>IFERROR(IF(Inputs!B26="","",Inputs!B26),"")</f>
        <v/>
      </c>
      <c r="CE13" s="66"/>
      <c r="CF13" s="66"/>
      <c r="CG13" s="66"/>
      <c r="CH13" s="66"/>
      <c r="CI13" s="69"/>
      <c r="CL13" s="67" t="str">
        <f>IFERROR(IF(Inputs!B27="","",Inputs!B27),"")</f>
        <v/>
      </c>
      <c r="CM13" s="66"/>
      <c r="CN13" s="66"/>
      <c r="CO13" s="66"/>
      <c r="CP13" s="66"/>
      <c r="CQ13" s="69"/>
      <c r="CT13" s="67" t="str">
        <f>IFERROR(IF(Inputs!B28="","",Inputs!B28),"")</f>
        <v/>
      </c>
      <c r="CU13" s="66"/>
      <c r="CV13" s="66"/>
      <c r="CW13" s="66"/>
      <c r="CX13" s="66"/>
      <c r="CY13" s="69"/>
      <c r="DB13" s="67" t="str">
        <f>IFERROR(IF(Inputs!B29="","",Inputs!B29),"")</f>
        <v/>
      </c>
      <c r="DC13" s="66"/>
      <c r="DD13" s="66"/>
      <c r="DE13" s="66"/>
      <c r="DF13" s="66"/>
      <c r="DG13" s="69"/>
      <c r="DJ13" s="67" t="str">
        <f>IFERROR(IF(Inputs!B30="","",Inputs!B30),"")</f>
        <v/>
      </c>
      <c r="DK13" s="66"/>
      <c r="DL13" s="66"/>
      <c r="DM13" s="66"/>
      <c r="DN13" s="66"/>
      <c r="DO13" s="69"/>
    </row>
    <row r="14" spans="1:124" ht="26.1" customHeight="1" x14ac:dyDescent="0.25">
      <c r="B14" s="68"/>
      <c r="C14" s="65"/>
      <c r="D14" s="65"/>
      <c r="E14" s="65"/>
      <c r="F14" s="104"/>
      <c r="G14" s="104"/>
      <c r="H14" s="104"/>
      <c r="I14" s="105"/>
      <c r="J14" s="68"/>
      <c r="K14" s="65"/>
      <c r="L14" s="65"/>
      <c r="M14" s="65"/>
      <c r="N14" s="65"/>
      <c r="O14" s="70"/>
      <c r="P14" s="102" t="str">
        <f>IF(OR(Inputs!B17="",Inputs!B18=""),"","►")</f>
        <v>►</v>
      </c>
      <c r="Q14" s="103"/>
      <c r="R14" s="68"/>
      <c r="S14" s="65"/>
      <c r="T14" s="65"/>
      <c r="U14" s="65"/>
      <c r="V14" s="65"/>
      <c r="W14" s="70"/>
      <c r="X14" s="102" t="str">
        <f>IF(OR(Inputs!B18="",Inputs!B19=""),"","►")</f>
        <v>►</v>
      </c>
      <c r="Y14" s="103"/>
      <c r="Z14" s="68"/>
      <c r="AA14" s="65"/>
      <c r="AB14" s="65"/>
      <c r="AC14" s="65"/>
      <c r="AD14" s="65"/>
      <c r="AE14" s="70"/>
      <c r="AF14" s="102" t="str">
        <f>IF(OR(Inputs!B19="",Inputs!B20=""),"","►")</f>
        <v>►</v>
      </c>
      <c r="AG14" s="103"/>
      <c r="AH14" s="68"/>
      <c r="AI14" s="65"/>
      <c r="AJ14" s="65"/>
      <c r="AK14" s="65"/>
      <c r="AL14" s="65"/>
      <c r="AM14" s="70"/>
      <c r="AN14" s="102" t="str">
        <f>IF(OR(Inputs!B20="",Inputs!B21=""),"","►")</f>
        <v>►</v>
      </c>
      <c r="AO14" s="103"/>
      <c r="AP14" s="68"/>
      <c r="AQ14" s="65"/>
      <c r="AR14" s="65"/>
      <c r="AS14" s="65"/>
      <c r="AT14" s="65"/>
      <c r="AU14" s="70"/>
      <c r="AV14" s="102" t="str">
        <f>IF(OR(Inputs!B21="",Inputs!B22=""),"","►")</f>
        <v>►</v>
      </c>
      <c r="AW14" s="103"/>
      <c r="AX14" s="68"/>
      <c r="AY14" s="65"/>
      <c r="AZ14" s="65"/>
      <c r="BA14" s="65"/>
      <c r="BB14" s="65"/>
      <c r="BC14" s="70"/>
      <c r="BD14" s="102" t="str">
        <f>IF(OR(Inputs!B22="",Inputs!B23=""),"","►")</f>
        <v>►</v>
      </c>
      <c r="BE14" s="103"/>
      <c r="BF14" s="68"/>
      <c r="BG14" s="65"/>
      <c r="BH14" s="65"/>
      <c r="BI14" s="65"/>
      <c r="BJ14" s="65"/>
      <c r="BK14" s="70"/>
      <c r="BL14" s="102" t="str">
        <f>IF(OR(Inputs!B23="",Inputs!B24=""),"","►")</f>
        <v/>
      </c>
      <c r="BM14" s="103"/>
      <c r="BN14" s="68"/>
      <c r="BO14" s="65"/>
      <c r="BP14" s="65"/>
      <c r="BQ14" s="65"/>
      <c r="BR14" s="65"/>
      <c r="BS14" s="70"/>
      <c r="BT14" s="102" t="str">
        <f>IF(OR(Inputs!B24="",Inputs!B25=""),"","►")</f>
        <v/>
      </c>
      <c r="BU14" s="103"/>
      <c r="BV14" s="68"/>
      <c r="BW14" s="65"/>
      <c r="BX14" s="65"/>
      <c r="BY14" s="65"/>
      <c r="BZ14" s="65"/>
      <c r="CA14" s="70"/>
      <c r="CB14" s="102" t="str">
        <f>IF(OR(Inputs!B25="",Inputs!B26=""),"","►")</f>
        <v/>
      </c>
      <c r="CC14" s="103"/>
      <c r="CD14" s="68"/>
      <c r="CE14" s="65"/>
      <c r="CF14" s="65"/>
      <c r="CG14" s="65"/>
      <c r="CH14" s="65"/>
      <c r="CI14" s="70"/>
      <c r="CJ14" s="102" t="str">
        <f>IF(OR(Inputs!B26="",Inputs!B27=""),"","►")</f>
        <v/>
      </c>
      <c r="CK14" s="103"/>
      <c r="CL14" s="68"/>
      <c r="CM14" s="65"/>
      <c r="CN14" s="65"/>
      <c r="CO14" s="65"/>
      <c r="CP14" s="65"/>
      <c r="CQ14" s="70"/>
      <c r="CR14" s="102" t="str">
        <f>IF(OR(Inputs!B27="",Inputs!B28=""),"","►")</f>
        <v/>
      </c>
      <c r="CS14" s="103"/>
      <c r="CT14" s="68"/>
      <c r="CU14" s="65"/>
      <c r="CV14" s="65"/>
      <c r="CW14" s="65"/>
      <c r="CX14" s="65"/>
      <c r="CY14" s="70"/>
      <c r="CZ14" s="102" t="str">
        <f>IF(OR(Inputs!B28="",Inputs!B29=""),"","►")</f>
        <v/>
      </c>
      <c r="DA14" s="103"/>
      <c r="DB14" s="68"/>
      <c r="DC14" s="65"/>
      <c r="DD14" s="65"/>
      <c r="DE14" s="65"/>
      <c r="DF14" s="65"/>
      <c r="DG14" s="70"/>
      <c r="DH14" s="102" t="str">
        <f>IF(OR(Inputs!B29="",Inputs!B30=""),"","►")</f>
        <v/>
      </c>
      <c r="DI14" s="103"/>
      <c r="DJ14" s="68"/>
      <c r="DK14" s="65"/>
      <c r="DL14" s="65"/>
      <c r="DM14" s="65"/>
      <c r="DN14" s="65"/>
      <c r="DO14" s="70"/>
      <c r="DP14" s="102" t="s">
        <v>98</v>
      </c>
      <c r="DQ14" s="106"/>
      <c r="DR14" s="106"/>
    </row>
    <row r="15" spans="1:124" ht="26.1" customHeight="1" thickBot="1" x14ac:dyDescent="0.3">
      <c r="B15" s="68"/>
      <c r="C15" s="65"/>
      <c r="D15" s="65"/>
      <c r="E15" s="65"/>
      <c r="F15" s="65"/>
      <c r="G15" s="65"/>
      <c r="H15" s="65"/>
      <c r="I15" s="70"/>
      <c r="J15" s="68"/>
      <c r="K15" s="65"/>
      <c r="L15" s="65"/>
      <c r="M15" s="65"/>
      <c r="N15" s="65"/>
      <c r="O15" s="70"/>
      <c r="R15" s="68"/>
      <c r="S15" s="65"/>
      <c r="T15" s="65"/>
      <c r="U15" s="65"/>
      <c r="V15" s="65"/>
      <c r="W15" s="70"/>
      <c r="Z15" s="68"/>
      <c r="AA15" s="65"/>
      <c r="AB15" s="65"/>
      <c r="AC15" s="65"/>
      <c r="AD15" s="65"/>
      <c r="AE15" s="70"/>
      <c r="AH15" s="68"/>
      <c r="AI15" s="65"/>
      <c r="AJ15" s="65"/>
      <c r="AK15" s="65"/>
      <c r="AL15" s="65"/>
      <c r="AM15" s="70"/>
      <c r="AP15" s="68"/>
      <c r="AQ15" s="65"/>
      <c r="AR15" s="65"/>
      <c r="AS15" s="65"/>
      <c r="AT15" s="65"/>
      <c r="AU15" s="70"/>
      <c r="AX15" s="68"/>
      <c r="AY15" s="65"/>
      <c r="AZ15" s="65"/>
      <c r="BA15" s="65"/>
      <c r="BB15" s="65"/>
      <c r="BC15" s="70"/>
      <c r="BF15" s="68"/>
      <c r="BG15" s="65"/>
      <c r="BH15" s="65"/>
      <c r="BI15" s="65"/>
      <c r="BJ15" s="65"/>
      <c r="BK15" s="70"/>
      <c r="BN15" s="68"/>
      <c r="BO15" s="65"/>
      <c r="BP15" s="65"/>
      <c r="BQ15" s="65"/>
      <c r="BR15" s="65"/>
      <c r="BS15" s="70"/>
      <c r="BV15" s="68"/>
      <c r="BW15" s="65"/>
      <c r="BX15" s="65"/>
      <c r="BY15" s="65"/>
      <c r="BZ15" s="65"/>
      <c r="CA15" s="70"/>
      <c r="CD15" s="68"/>
      <c r="CE15" s="65"/>
      <c r="CF15" s="65"/>
      <c r="CG15" s="65"/>
      <c r="CH15" s="65"/>
      <c r="CI15" s="70"/>
      <c r="CL15" s="68"/>
      <c r="CM15" s="65"/>
      <c r="CN15" s="65"/>
      <c r="CO15" s="65"/>
      <c r="CP15" s="65"/>
      <c r="CQ15" s="70"/>
      <c r="CT15" s="68"/>
      <c r="CU15" s="65"/>
      <c r="CV15" s="65"/>
      <c r="CW15" s="65"/>
      <c r="CX15" s="65"/>
      <c r="CY15" s="70"/>
      <c r="DB15" s="68"/>
      <c r="DC15" s="65"/>
      <c r="DD15" s="65"/>
      <c r="DE15" s="65"/>
      <c r="DF15" s="65"/>
      <c r="DG15" s="70"/>
      <c r="DJ15" s="68"/>
      <c r="DK15" s="65"/>
      <c r="DL15" s="65"/>
      <c r="DM15" s="65"/>
      <c r="DN15" s="65"/>
      <c r="DO15" s="70"/>
    </row>
    <row r="16" spans="1:124" ht="15.95" customHeight="1" thickTop="1" x14ac:dyDescent="0.25">
      <c r="A16" s="114" t="s">
        <v>101</v>
      </c>
      <c r="B16" s="77" t="str">
        <f>IF(Inputs!B16="","","Data")</f>
        <v>Data</v>
      </c>
      <c r="C16" s="72"/>
      <c r="D16" s="72"/>
      <c r="E16" s="72"/>
      <c r="F16" s="72"/>
      <c r="G16" s="80"/>
      <c r="J16" s="77" t="str">
        <f>IF(Inputs!B17="","","Data")</f>
        <v>Data</v>
      </c>
      <c r="K16" s="72"/>
      <c r="L16" s="72"/>
      <c r="M16" s="72"/>
      <c r="N16" s="72"/>
      <c r="O16" s="80"/>
      <c r="R16" s="77" t="str">
        <f>IF(Inputs!B18="","","Data")</f>
        <v>Data</v>
      </c>
      <c r="S16" s="72"/>
      <c r="T16" s="72"/>
      <c r="U16" s="72"/>
      <c r="V16" s="72"/>
      <c r="W16" s="80"/>
      <c r="Z16" s="77" t="str">
        <f>IF(Inputs!B19="","","Data")</f>
        <v>Data</v>
      </c>
      <c r="AA16" s="72"/>
      <c r="AB16" s="72"/>
      <c r="AC16" s="72"/>
      <c r="AD16" s="72"/>
      <c r="AE16" s="80"/>
      <c r="AH16" s="77" t="str">
        <f>IF(Inputs!B20="","","Data")</f>
        <v>Data</v>
      </c>
      <c r="AI16" s="72"/>
      <c r="AJ16" s="72"/>
      <c r="AK16" s="72"/>
      <c r="AL16" s="72"/>
      <c r="AM16" s="80"/>
      <c r="AP16" s="77" t="str">
        <f>IF(Inputs!B21="","","Data")</f>
        <v>Data</v>
      </c>
      <c r="AQ16" s="72"/>
      <c r="AR16" s="72"/>
      <c r="AS16" s="72"/>
      <c r="AT16" s="72"/>
      <c r="AU16" s="80"/>
      <c r="AX16" s="77" t="str">
        <f>IF(Inputs!B22="","","Data")</f>
        <v>Data</v>
      </c>
      <c r="AY16" s="72"/>
      <c r="AZ16" s="72"/>
      <c r="BA16" s="72"/>
      <c r="BB16" s="72"/>
      <c r="BC16" s="80"/>
      <c r="BF16" s="77" t="str">
        <f>IF(Inputs!B23="","","Data")</f>
        <v>Data</v>
      </c>
      <c r="BG16" s="72"/>
      <c r="BH16" s="72"/>
      <c r="BI16" s="72"/>
      <c r="BJ16" s="72"/>
      <c r="BK16" s="80"/>
      <c r="BN16" s="77" t="str">
        <f>IF(Inputs!B24="","","Data")</f>
        <v/>
      </c>
      <c r="BO16" s="72"/>
      <c r="BP16" s="72"/>
      <c r="BQ16" s="72"/>
      <c r="BR16" s="72"/>
      <c r="BS16" s="80"/>
      <c r="BV16" s="77" t="str">
        <f>IF(Inputs!B25="","","Data")</f>
        <v/>
      </c>
      <c r="BW16" s="72"/>
      <c r="BX16" s="72"/>
      <c r="BY16" s="72"/>
      <c r="BZ16" s="72"/>
      <c r="CA16" s="80"/>
      <c r="CD16" s="77" t="str">
        <f>IF(Inputs!B26="","","Data")</f>
        <v/>
      </c>
      <c r="CE16" s="72"/>
      <c r="CF16" s="72"/>
      <c r="CG16" s="72"/>
      <c r="CH16" s="72"/>
      <c r="CI16" s="80"/>
      <c r="CL16" s="77" t="str">
        <f>IF(Inputs!B27="","","Data")</f>
        <v/>
      </c>
      <c r="CM16" s="72"/>
      <c r="CN16" s="72"/>
      <c r="CO16" s="72"/>
      <c r="CP16" s="72"/>
      <c r="CQ16" s="80"/>
      <c r="CT16" s="77" t="str">
        <f>IF(Inputs!B28="","","Data")</f>
        <v/>
      </c>
      <c r="CU16" s="72"/>
      <c r="CV16" s="72"/>
      <c r="CW16" s="72"/>
      <c r="CX16" s="72"/>
      <c r="CY16" s="80"/>
      <c r="DB16" s="77" t="str">
        <f>IF(Inputs!B29="","","Data")</f>
        <v/>
      </c>
      <c r="DC16" s="72"/>
      <c r="DD16" s="72"/>
      <c r="DE16" s="72"/>
      <c r="DF16" s="72"/>
      <c r="DG16" s="80"/>
      <c r="DJ16" s="77" t="str">
        <f>IF(Inputs!B30="","","Data")</f>
        <v/>
      </c>
      <c r="DK16" s="72"/>
      <c r="DL16" s="72"/>
      <c r="DM16" s="72"/>
      <c r="DN16" s="72"/>
      <c r="DO16" s="80"/>
    </row>
    <row r="17" spans="1:119" ht="15.95" customHeight="1" x14ac:dyDescent="0.25">
      <c r="B17" s="78" t="s">
        <v>89</v>
      </c>
      <c r="C17" s="73"/>
      <c r="D17" s="73"/>
      <c r="E17" s="74" t="str">
        <f>IF(Inputs!B16="","",Inputs!C16 &amp; " sec")</f>
        <v>39 sec</v>
      </c>
      <c r="F17" s="74"/>
      <c r="G17" s="81"/>
      <c r="J17" s="78" t="s">
        <v>89</v>
      </c>
      <c r="K17" s="73"/>
      <c r="L17" s="73"/>
      <c r="M17" s="74" t="str">
        <f>IF(Inputs!B17="","",Inputs!C17 &amp; " sec")</f>
        <v>46 sec</v>
      </c>
      <c r="N17" s="74"/>
      <c r="O17" s="81"/>
      <c r="R17" s="78" t="s">
        <v>89</v>
      </c>
      <c r="S17" s="73"/>
      <c r="T17" s="73"/>
      <c r="U17" s="74" t="str">
        <f>IF(Inputs!B18="","",Inputs!C18 &amp; " sec")</f>
        <v>62 sec</v>
      </c>
      <c r="V17" s="74"/>
      <c r="W17" s="81"/>
      <c r="Z17" s="78" t="s">
        <v>89</v>
      </c>
      <c r="AA17" s="73"/>
      <c r="AB17" s="73"/>
      <c r="AC17" s="74" t="str">
        <f>IF(Inputs!B19="","",Inputs!C19 &amp; " sec")</f>
        <v>40 sec</v>
      </c>
      <c r="AD17" s="74"/>
      <c r="AE17" s="81"/>
      <c r="AH17" s="78" t="s">
        <v>89</v>
      </c>
      <c r="AI17" s="73"/>
      <c r="AJ17" s="73"/>
      <c r="AK17" s="74" t="str">
        <f>IF(Inputs!B20="","",Inputs!C20 &amp; " sec")</f>
        <v>62 sec</v>
      </c>
      <c r="AL17" s="74"/>
      <c r="AM17" s="81"/>
      <c r="AP17" s="78" t="s">
        <v>89</v>
      </c>
      <c r="AQ17" s="73"/>
      <c r="AR17" s="73"/>
      <c r="AS17" s="74" t="str">
        <f>IF(Inputs!B21="","",Inputs!C21 &amp; " sec")</f>
        <v>18 sec</v>
      </c>
      <c r="AT17" s="74"/>
      <c r="AU17" s="81"/>
      <c r="AX17" s="78" t="s">
        <v>89</v>
      </c>
      <c r="AY17" s="73"/>
      <c r="AZ17" s="73"/>
      <c r="BA17" s="74" t="str">
        <f>IF(Inputs!B22="","",Inputs!C22 &amp; " sec")</f>
        <v>24 sec</v>
      </c>
      <c r="BB17" s="74"/>
      <c r="BC17" s="81"/>
      <c r="BF17" s="78" t="s">
        <v>89</v>
      </c>
      <c r="BG17" s="73"/>
      <c r="BH17" s="73"/>
      <c r="BI17" s="74" t="str">
        <f>IF(Inputs!B23="","",Inputs!C23 &amp; " sec")</f>
        <v>30 sec</v>
      </c>
      <c r="BJ17" s="74"/>
      <c r="BK17" s="81"/>
      <c r="BN17" s="78" t="s">
        <v>89</v>
      </c>
      <c r="BO17" s="73"/>
      <c r="BP17" s="73"/>
      <c r="BQ17" s="74" t="str">
        <f>IF(Inputs!B24="","",Inputs!C24 &amp; " sec")</f>
        <v/>
      </c>
      <c r="BR17" s="74"/>
      <c r="BS17" s="81"/>
      <c r="BV17" s="78" t="s">
        <v>89</v>
      </c>
      <c r="BW17" s="73"/>
      <c r="BX17" s="73"/>
      <c r="BY17" s="74" t="str">
        <f>IF(Inputs!B25="","",Inputs!C25 &amp; " sec")</f>
        <v/>
      </c>
      <c r="BZ17" s="74"/>
      <c r="CA17" s="81"/>
      <c r="CD17" s="78" t="s">
        <v>89</v>
      </c>
      <c r="CE17" s="73"/>
      <c r="CF17" s="73"/>
      <c r="CG17" s="74" t="str">
        <f>IF(Inputs!B26="","",Inputs!C26 &amp; " sec")</f>
        <v/>
      </c>
      <c r="CH17" s="74"/>
      <c r="CI17" s="81"/>
      <c r="CL17" s="78" t="s">
        <v>89</v>
      </c>
      <c r="CM17" s="73"/>
      <c r="CN17" s="73"/>
      <c r="CO17" s="74" t="str">
        <f>IF(Inputs!B27="","",Inputs!C27 &amp; " sec")</f>
        <v/>
      </c>
      <c r="CP17" s="74"/>
      <c r="CQ17" s="81"/>
      <c r="CT17" s="78" t="s">
        <v>89</v>
      </c>
      <c r="CU17" s="73"/>
      <c r="CV17" s="73"/>
      <c r="CW17" s="74" t="str">
        <f>IF(Inputs!B28="","",Inputs!C28 &amp; " sec")</f>
        <v/>
      </c>
      <c r="CX17" s="74"/>
      <c r="CY17" s="81"/>
      <c r="DB17" s="78" t="s">
        <v>89</v>
      </c>
      <c r="DC17" s="73"/>
      <c r="DD17" s="73"/>
      <c r="DE17" s="74" t="str">
        <f>IF(Inputs!B29="","",Inputs!C29 &amp; " sec")</f>
        <v/>
      </c>
      <c r="DF17" s="74"/>
      <c r="DG17" s="81"/>
      <c r="DJ17" s="78" t="s">
        <v>89</v>
      </c>
      <c r="DK17" s="73"/>
      <c r="DL17" s="73"/>
      <c r="DM17" s="74" t="str">
        <f>IF(Inputs!B30="","",Inputs!C30 &amp; " sec")</f>
        <v/>
      </c>
      <c r="DN17" s="74"/>
      <c r="DO17" s="81"/>
    </row>
    <row r="18" spans="1:119" ht="15.95" customHeight="1" x14ac:dyDescent="0.25">
      <c r="B18" s="78" t="s">
        <v>90</v>
      </c>
      <c r="C18" s="73"/>
      <c r="D18" s="73"/>
      <c r="E18" s="74" t="str">
        <f>IF(Inputs!B16="","",Inputs!D16 &amp; " min")</f>
        <v>60 min</v>
      </c>
      <c r="F18" s="74"/>
      <c r="G18" s="81"/>
      <c r="J18" s="78" t="s">
        <v>90</v>
      </c>
      <c r="K18" s="73"/>
      <c r="L18" s="73"/>
      <c r="M18" s="74" t="str">
        <f>IF(Inputs!B17="","",Inputs!D17 &amp; " min")</f>
        <v>10 min</v>
      </c>
      <c r="N18" s="74"/>
      <c r="O18" s="81"/>
      <c r="R18" s="78" t="s">
        <v>90</v>
      </c>
      <c r="S18" s="73"/>
      <c r="T18" s="73"/>
      <c r="U18" s="74" t="str">
        <f>IF(Inputs!B18="","",Inputs!D18 &amp; " min")</f>
        <v>10 min</v>
      </c>
      <c r="V18" s="74"/>
      <c r="W18" s="81"/>
      <c r="Z18" s="78" t="s">
        <v>90</v>
      </c>
      <c r="AA18" s="73"/>
      <c r="AB18" s="73"/>
      <c r="AC18" s="74" t="str">
        <f>IF(Inputs!B19="","",Inputs!D19 &amp; " min")</f>
        <v>0 min</v>
      </c>
      <c r="AD18" s="74"/>
      <c r="AE18" s="81"/>
      <c r="AH18" s="78" t="s">
        <v>90</v>
      </c>
      <c r="AI18" s="73"/>
      <c r="AJ18" s="73"/>
      <c r="AK18" s="74" t="str">
        <f>IF(Inputs!B20="","",Inputs!D20 &amp; " min")</f>
        <v>0 min</v>
      </c>
      <c r="AL18" s="74"/>
      <c r="AM18" s="81"/>
      <c r="AP18" s="78" t="s">
        <v>90</v>
      </c>
      <c r="AQ18" s="73"/>
      <c r="AR18" s="73"/>
      <c r="AS18" s="74" t="str">
        <f>IF(Inputs!B21="","",Inputs!D21 &amp; " min")</f>
        <v>0 min</v>
      </c>
      <c r="AT18" s="74"/>
      <c r="AU18" s="81"/>
      <c r="AX18" s="78" t="s">
        <v>90</v>
      </c>
      <c r="AY18" s="73"/>
      <c r="AZ18" s="73"/>
      <c r="BA18" s="74" t="str">
        <f>IF(Inputs!B22="","",Inputs!D22 &amp; " min")</f>
        <v>0 min</v>
      </c>
      <c r="BB18" s="74"/>
      <c r="BC18" s="81"/>
      <c r="BF18" s="78" t="s">
        <v>90</v>
      </c>
      <c r="BG18" s="73"/>
      <c r="BH18" s="73"/>
      <c r="BI18" s="74" t="str">
        <f>IF(Inputs!B23="","",Inputs!D23 &amp; " min")</f>
        <v>0 min</v>
      </c>
      <c r="BJ18" s="74"/>
      <c r="BK18" s="81"/>
      <c r="BN18" s="78" t="s">
        <v>90</v>
      </c>
      <c r="BO18" s="73"/>
      <c r="BP18" s="73"/>
      <c r="BQ18" s="74" t="str">
        <f>IF(Inputs!B24="","",Inputs!D24 &amp; " min")</f>
        <v/>
      </c>
      <c r="BR18" s="74"/>
      <c r="BS18" s="81"/>
      <c r="BV18" s="78" t="s">
        <v>90</v>
      </c>
      <c r="BW18" s="73"/>
      <c r="BX18" s="73"/>
      <c r="BY18" s="74" t="str">
        <f>IF(Inputs!B25="","",Inputs!D25 &amp; " min")</f>
        <v/>
      </c>
      <c r="BZ18" s="74"/>
      <c r="CA18" s="81"/>
      <c r="CD18" s="78" t="s">
        <v>90</v>
      </c>
      <c r="CE18" s="73"/>
      <c r="CF18" s="73"/>
      <c r="CG18" s="74" t="str">
        <f>IF(Inputs!B26="","",Inputs!D26 &amp; " min")</f>
        <v/>
      </c>
      <c r="CH18" s="74"/>
      <c r="CI18" s="81"/>
      <c r="CL18" s="78" t="s">
        <v>90</v>
      </c>
      <c r="CM18" s="73"/>
      <c r="CN18" s="73"/>
      <c r="CO18" s="74" t="str">
        <f>IF(Inputs!B27="","",Inputs!D27 &amp; " min")</f>
        <v/>
      </c>
      <c r="CP18" s="74"/>
      <c r="CQ18" s="81"/>
      <c r="CT18" s="78" t="s">
        <v>90</v>
      </c>
      <c r="CU18" s="73"/>
      <c r="CV18" s="73"/>
      <c r="CW18" s="74" t="str">
        <f>IF(Inputs!B28="","",Inputs!D28 &amp; " min")</f>
        <v/>
      </c>
      <c r="CX18" s="74"/>
      <c r="CY18" s="81"/>
      <c r="DB18" s="78" t="s">
        <v>90</v>
      </c>
      <c r="DC18" s="73"/>
      <c r="DD18" s="73"/>
      <c r="DE18" s="74" t="str">
        <f>IF(Inputs!B29="","",Inputs!D29 &amp; " min")</f>
        <v/>
      </c>
      <c r="DF18" s="74"/>
      <c r="DG18" s="81"/>
      <c r="DJ18" s="78" t="s">
        <v>90</v>
      </c>
      <c r="DK18" s="73"/>
      <c r="DL18" s="73"/>
      <c r="DM18" s="74" t="str">
        <f>IF(Inputs!B30="","",Inputs!D30 &amp; " min")</f>
        <v/>
      </c>
      <c r="DN18" s="74"/>
      <c r="DO18" s="81"/>
    </row>
    <row r="19" spans="1:119" ht="15.95" customHeight="1" x14ac:dyDescent="0.25">
      <c r="B19" s="78" t="s">
        <v>91</v>
      </c>
      <c r="C19" s="73"/>
      <c r="D19" s="73"/>
      <c r="E19" s="74" t="str">
        <f>IF(Inputs!B16="","",TEXT(Inputs!E16,"0%"))</f>
        <v>85%</v>
      </c>
      <c r="F19" s="74"/>
      <c r="G19" s="81"/>
      <c r="J19" s="78" t="s">
        <v>91</v>
      </c>
      <c r="K19" s="73"/>
      <c r="L19" s="73"/>
      <c r="M19" s="74" t="str">
        <f>IF(Inputs!B17="","",TEXT(Inputs!E17,"0%"))</f>
        <v>100%</v>
      </c>
      <c r="N19" s="74"/>
      <c r="O19" s="81"/>
      <c r="R19" s="78" t="s">
        <v>91</v>
      </c>
      <c r="S19" s="73"/>
      <c r="T19" s="73"/>
      <c r="U19" s="74" t="str">
        <f>IF(Inputs!B18="","",TEXT(Inputs!E18,"0%"))</f>
        <v>80%</v>
      </c>
      <c r="V19" s="74"/>
      <c r="W19" s="81"/>
      <c r="Z19" s="78" t="s">
        <v>91</v>
      </c>
      <c r="AA19" s="73"/>
      <c r="AB19" s="73"/>
      <c r="AC19" s="74" t="str">
        <f>IF(Inputs!B19="","",TEXT(Inputs!E19,"0%"))</f>
        <v>100%</v>
      </c>
      <c r="AD19" s="74"/>
      <c r="AE19" s="81"/>
      <c r="AH19" s="78" t="s">
        <v>91</v>
      </c>
      <c r="AI19" s="73"/>
      <c r="AJ19" s="73"/>
      <c r="AK19" s="74" t="str">
        <f>IF(Inputs!B20="","",TEXT(Inputs!E20,"0%"))</f>
        <v>100%</v>
      </c>
      <c r="AL19" s="74"/>
      <c r="AM19" s="81"/>
      <c r="AP19" s="78" t="s">
        <v>91</v>
      </c>
      <c r="AQ19" s="73"/>
      <c r="AR19" s="73"/>
      <c r="AS19" s="74" t="str">
        <f>IF(Inputs!B21="","",TEXT(Inputs!E21,"0%"))</f>
        <v>100%</v>
      </c>
      <c r="AT19" s="74"/>
      <c r="AU19" s="81"/>
      <c r="AX19" s="78" t="s">
        <v>91</v>
      </c>
      <c r="AY19" s="73"/>
      <c r="AZ19" s="73"/>
      <c r="BA19" s="74" t="str">
        <f>IF(Inputs!B22="","",TEXT(Inputs!E22,"0%"))</f>
        <v>100%</v>
      </c>
      <c r="BB19" s="74"/>
      <c r="BC19" s="81"/>
      <c r="BF19" s="78" t="s">
        <v>91</v>
      </c>
      <c r="BG19" s="73"/>
      <c r="BH19" s="73"/>
      <c r="BI19" s="74" t="str">
        <f>IF(Inputs!B23="","",TEXT(Inputs!E23,"0%"))</f>
        <v>100%</v>
      </c>
      <c r="BJ19" s="74"/>
      <c r="BK19" s="81"/>
      <c r="BN19" s="78" t="s">
        <v>91</v>
      </c>
      <c r="BO19" s="73"/>
      <c r="BP19" s="73"/>
      <c r="BQ19" s="74" t="str">
        <f>IF(Inputs!B24="","",TEXT(Inputs!E24,"0%"))</f>
        <v/>
      </c>
      <c r="BR19" s="74"/>
      <c r="BS19" s="81"/>
      <c r="BV19" s="78" t="s">
        <v>91</v>
      </c>
      <c r="BW19" s="73"/>
      <c r="BX19" s="73"/>
      <c r="BY19" s="74" t="str">
        <f>IF(Inputs!B25="","",TEXT(Inputs!E25,"0%"))</f>
        <v/>
      </c>
      <c r="BZ19" s="74"/>
      <c r="CA19" s="81"/>
      <c r="CD19" s="78" t="s">
        <v>91</v>
      </c>
      <c r="CE19" s="73"/>
      <c r="CF19" s="73"/>
      <c r="CG19" s="74" t="str">
        <f>IF(Inputs!B26="","",TEXT(Inputs!E26,"0%"))</f>
        <v/>
      </c>
      <c r="CH19" s="74"/>
      <c r="CI19" s="81"/>
      <c r="CL19" s="78" t="s">
        <v>91</v>
      </c>
      <c r="CM19" s="73"/>
      <c r="CN19" s="73"/>
      <c r="CO19" s="74" t="str">
        <f>IF(Inputs!B27="","",TEXT(Inputs!E27,"0%"))</f>
        <v/>
      </c>
      <c r="CP19" s="74"/>
      <c r="CQ19" s="81"/>
      <c r="CT19" s="78" t="s">
        <v>91</v>
      </c>
      <c r="CU19" s="73"/>
      <c r="CV19" s="73"/>
      <c r="CW19" s="74" t="str">
        <f>IF(Inputs!B28="","",TEXT(Inputs!E28,"0%"))</f>
        <v/>
      </c>
      <c r="CX19" s="74"/>
      <c r="CY19" s="81"/>
      <c r="DB19" s="78" t="s">
        <v>91</v>
      </c>
      <c r="DC19" s="73"/>
      <c r="DD19" s="73"/>
      <c r="DE19" s="74" t="str">
        <f>IF(Inputs!B29="","",TEXT(Inputs!E29,"0%"))</f>
        <v/>
      </c>
      <c r="DF19" s="74"/>
      <c r="DG19" s="81"/>
      <c r="DJ19" s="78" t="s">
        <v>91</v>
      </c>
      <c r="DK19" s="73"/>
      <c r="DL19" s="73"/>
      <c r="DM19" s="74" t="str">
        <f>IF(Inputs!B30="","",TEXT(Inputs!E30,"0%"))</f>
        <v/>
      </c>
      <c r="DN19" s="74"/>
      <c r="DO19" s="81"/>
    </row>
    <row r="20" spans="1:119" ht="15.95" customHeight="1" x14ac:dyDescent="0.25">
      <c r="B20" s="78" t="s">
        <v>92</v>
      </c>
      <c r="C20" s="73"/>
      <c r="D20" s="73"/>
      <c r="E20" s="74" t="str">
        <f>IF(Inputs!B16="","",TEXT(Inputs!G16,"0%"))</f>
        <v>98%</v>
      </c>
      <c r="F20" s="74"/>
      <c r="G20" s="81"/>
      <c r="J20" s="78" t="s">
        <v>92</v>
      </c>
      <c r="K20" s="73"/>
      <c r="L20" s="73"/>
      <c r="M20" s="74" t="str">
        <f>IF(Inputs!B17="","",TEXT(Inputs!G17,"0%"))</f>
        <v>97%</v>
      </c>
      <c r="N20" s="74"/>
      <c r="O20" s="81"/>
      <c r="R20" s="78" t="s">
        <v>92</v>
      </c>
      <c r="S20" s="73"/>
      <c r="T20" s="73"/>
      <c r="U20" s="74" t="str">
        <f>IF(Inputs!B18="","",TEXT(Inputs!G18,"0%"))</f>
        <v>96%</v>
      </c>
      <c r="V20" s="74"/>
      <c r="W20" s="81"/>
      <c r="Z20" s="78" t="s">
        <v>92</v>
      </c>
      <c r="AA20" s="73"/>
      <c r="AB20" s="73"/>
      <c r="AC20" s="74" t="str">
        <f>IF(Inputs!B19="","",TEXT(Inputs!G19,"0%"))</f>
        <v>99%</v>
      </c>
      <c r="AD20" s="74"/>
      <c r="AE20" s="81"/>
      <c r="AH20" s="78" t="s">
        <v>92</v>
      </c>
      <c r="AI20" s="73"/>
      <c r="AJ20" s="73"/>
      <c r="AK20" s="74" t="str">
        <f>IF(Inputs!B20="","",TEXT(Inputs!G20,"0%"))</f>
        <v>99%</v>
      </c>
      <c r="AL20" s="74"/>
      <c r="AM20" s="81"/>
      <c r="AP20" s="78" t="s">
        <v>92</v>
      </c>
      <c r="AQ20" s="73"/>
      <c r="AR20" s="73"/>
      <c r="AS20" s="74" t="str">
        <f>IF(Inputs!B21="","",TEXT(Inputs!G21,"0%"))</f>
        <v>95%</v>
      </c>
      <c r="AT20" s="74"/>
      <c r="AU20" s="81"/>
      <c r="AX20" s="78" t="s">
        <v>92</v>
      </c>
      <c r="AY20" s="73"/>
      <c r="AZ20" s="73"/>
      <c r="BA20" s="74" t="str">
        <f>IF(Inputs!B22="","",TEXT(Inputs!G22,"0%"))</f>
        <v>100%</v>
      </c>
      <c r="BB20" s="74"/>
      <c r="BC20" s="81"/>
      <c r="BF20" s="78" t="s">
        <v>92</v>
      </c>
      <c r="BG20" s="73"/>
      <c r="BH20" s="73"/>
      <c r="BI20" s="74" t="str">
        <f>IF(Inputs!B23="","",TEXT(Inputs!G23,"0%"))</f>
        <v>100%</v>
      </c>
      <c r="BJ20" s="74"/>
      <c r="BK20" s="81"/>
      <c r="BN20" s="78" t="s">
        <v>92</v>
      </c>
      <c r="BO20" s="73"/>
      <c r="BP20" s="73"/>
      <c r="BQ20" s="74" t="str">
        <f>IF(Inputs!B24="","",TEXT(Inputs!G24,"0%"))</f>
        <v/>
      </c>
      <c r="BR20" s="74"/>
      <c r="BS20" s="81"/>
      <c r="BV20" s="78" t="s">
        <v>92</v>
      </c>
      <c r="BW20" s="73"/>
      <c r="BX20" s="73"/>
      <c r="BY20" s="74" t="str">
        <f>IF(Inputs!B25="","",TEXT(Inputs!G25,"0%"))</f>
        <v/>
      </c>
      <c r="BZ20" s="74"/>
      <c r="CA20" s="81"/>
      <c r="CD20" s="78" t="s">
        <v>92</v>
      </c>
      <c r="CE20" s="73"/>
      <c r="CF20" s="73"/>
      <c r="CG20" s="74" t="str">
        <f>IF(Inputs!B26="","",TEXT(Inputs!G26,"0%"))</f>
        <v/>
      </c>
      <c r="CH20" s="74"/>
      <c r="CI20" s="81"/>
      <c r="CL20" s="78" t="s">
        <v>92</v>
      </c>
      <c r="CM20" s="73"/>
      <c r="CN20" s="73"/>
      <c r="CO20" s="74" t="str">
        <f>IF(Inputs!B27="","",TEXT(Inputs!G27,"0%"))</f>
        <v/>
      </c>
      <c r="CP20" s="74"/>
      <c r="CQ20" s="81"/>
      <c r="CT20" s="78" t="s">
        <v>92</v>
      </c>
      <c r="CU20" s="73"/>
      <c r="CV20" s="73"/>
      <c r="CW20" s="74" t="str">
        <f>IF(Inputs!B28="","",TEXT(Inputs!G28,"0%"))</f>
        <v/>
      </c>
      <c r="CX20" s="74"/>
      <c r="CY20" s="81"/>
      <c r="DB20" s="78" t="s">
        <v>92</v>
      </c>
      <c r="DC20" s="73"/>
      <c r="DD20" s="73"/>
      <c r="DE20" s="74" t="str">
        <f>IF(Inputs!B29="","",TEXT(Inputs!G29,"0%"))</f>
        <v/>
      </c>
      <c r="DF20" s="74"/>
      <c r="DG20" s="81"/>
      <c r="DJ20" s="78" t="s">
        <v>92</v>
      </c>
      <c r="DK20" s="73"/>
      <c r="DL20" s="73"/>
      <c r="DM20" s="74" t="str">
        <f>IF(Inputs!B30="","",TEXT(Inputs!G30,"0%"))</f>
        <v/>
      </c>
      <c r="DN20" s="74"/>
      <c r="DO20" s="81"/>
    </row>
    <row r="21" spans="1:119" ht="15.95" customHeight="1" x14ac:dyDescent="0.25">
      <c r="B21" s="78" t="s">
        <v>93</v>
      </c>
      <c r="C21" s="73"/>
      <c r="D21" s="73"/>
      <c r="E21" s="74">
        <f>IF(Inputs!B16="","",Inputs!H16)</f>
        <v>200</v>
      </c>
      <c r="F21" s="74"/>
      <c r="G21" s="81"/>
      <c r="J21" s="78" t="s">
        <v>93</v>
      </c>
      <c r="K21" s="73"/>
      <c r="L21" s="73"/>
      <c r="M21" s="74">
        <f>IF(Inputs!B17="","",Inputs!H17)</f>
        <v>1</v>
      </c>
      <c r="N21" s="74"/>
      <c r="O21" s="81"/>
      <c r="R21" s="78" t="s">
        <v>93</v>
      </c>
      <c r="S21" s="73"/>
      <c r="T21" s="73"/>
      <c r="U21" s="74">
        <f>IF(Inputs!B18="","",Inputs!H18)</f>
        <v>1</v>
      </c>
      <c r="V21" s="74"/>
      <c r="W21" s="81"/>
      <c r="Z21" s="78" t="s">
        <v>93</v>
      </c>
      <c r="AA21" s="73"/>
      <c r="AB21" s="73"/>
      <c r="AC21" s="74">
        <f>IF(Inputs!B19="","",Inputs!H19)</f>
        <v>1</v>
      </c>
      <c r="AD21" s="74"/>
      <c r="AE21" s="81"/>
      <c r="AH21" s="78" t="s">
        <v>93</v>
      </c>
      <c r="AI21" s="73"/>
      <c r="AJ21" s="73"/>
      <c r="AK21" s="74">
        <f>IF(Inputs!B20="","",Inputs!H20)</f>
        <v>1</v>
      </c>
      <c r="AL21" s="74"/>
      <c r="AM21" s="81"/>
      <c r="AP21" s="78" t="s">
        <v>93</v>
      </c>
      <c r="AQ21" s="73"/>
      <c r="AR21" s="73"/>
      <c r="AS21" s="74">
        <f>IF(Inputs!B21="","",Inputs!H21)</f>
        <v>1</v>
      </c>
      <c r="AT21" s="74"/>
      <c r="AU21" s="81"/>
      <c r="AX21" s="78" t="s">
        <v>93</v>
      </c>
      <c r="AY21" s="73"/>
      <c r="AZ21" s="73"/>
      <c r="BA21" s="74">
        <f>IF(Inputs!B22="","",Inputs!H22)</f>
        <v>50</v>
      </c>
      <c r="BB21" s="74"/>
      <c r="BC21" s="81"/>
      <c r="BF21" s="78" t="s">
        <v>93</v>
      </c>
      <c r="BG21" s="73"/>
      <c r="BH21" s="73"/>
      <c r="BI21" s="74">
        <f>IF(Inputs!B23="","",Inputs!H23)</f>
        <v>1</v>
      </c>
      <c r="BJ21" s="74"/>
      <c r="BK21" s="81"/>
      <c r="BN21" s="78" t="s">
        <v>93</v>
      </c>
      <c r="BO21" s="73"/>
      <c r="BP21" s="73"/>
      <c r="BQ21" s="74" t="str">
        <f>IF(Inputs!B24="","",Inputs!H24)</f>
        <v/>
      </c>
      <c r="BR21" s="74"/>
      <c r="BS21" s="81"/>
      <c r="BV21" s="78" t="s">
        <v>93</v>
      </c>
      <c r="BW21" s="73"/>
      <c r="BX21" s="73"/>
      <c r="BY21" s="74" t="str">
        <f>IF(Inputs!B25="","",Inputs!H25)</f>
        <v/>
      </c>
      <c r="BZ21" s="74"/>
      <c r="CA21" s="81"/>
      <c r="CD21" s="78" t="s">
        <v>93</v>
      </c>
      <c r="CE21" s="73"/>
      <c r="CF21" s="73"/>
      <c r="CG21" s="74" t="str">
        <f>IF(Inputs!B26="","",Inputs!H26)</f>
        <v/>
      </c>
      <c r="CH21" s="74"/>
      <c r="CI21" s="81"/>
      <c r="CL21" s="78" t="s">
        <v>93</v>
      </c>
      <c r="CM21" s="73"/>
      <c r="CN21" s="73"/>
      <c r="CO21" s="74" t="str">
        <f>IF(Inputs!B27="","",Inputs!H27)</f>
        <v/>
      </c>
      <c r="CP21" s="74"/>
      <c r="CQ21" s="81"/>
      <c r="CT21" s="78" t="s">
        <v>93</v>
      </c>
      <c r="CU21" s="73"/>
      <c r="CV21" s="73"/>
      <c r="CW21" s="74" t="str">
        <f>IF(Inputs!B28="","",Inputs!H28)</f>
        <v/>
      </c>
      <c r="CX21" s="74"/>
      <c r="CY21" s="81"/>
      <c r="DB21" s="78" t="s">
        <v>93</v>
      </c>
      <c r="DC21" s="73"/>
      <c r="DD21" s="73"/>
      <c r="DE21" s="74" t="str">
        <f>IF(Inputs!B29="","",Inputs!H29)</f>
        <v/>
      </c>
      <c r="DF21" s="74"/>
      <c r="DG21" s="81"/>
      <c r="DJ21" s="78" t="s">
        <v>93</v>
      </c>
      <c r="DK21" s="73"/>
      <c r="DL21" s="73"/>
      <c r="DM21" s="74" t="str">
        <f>IF(Inputs!B30="","",Inputs!H30)</f>
        <v/>
      </c>
      <c r="DN21" s="74"/>
      <c r="DO21" s="81"/>
    </row>
    <row r="22" spans="1:119" ht="15.95" customHeight="1" x14ac:dyDescent="0.25">
      <c r="B22" s="78" t="s">
        <v>94</v>
      </c>
      <c r="C22" s="73"/>
      <c r="D22" s="73"/>
      <c r="E22" s="74" t="str">
        <f>IF(Inputs!B16="","",TEXT(Inputs!I16,"0.0%"))</f>
        <v>2.0%</v>
      </c>
      <c r="F22" s="74"/>
      <c r="G22" s="81"/>
      <c r="J22" s="78" t="s">
        <v>94</v>
      </c>
      <c r="K22" s="73"/>
      <c r="L22" s="73"/>
      <c r="M22" s="74" t="str">
        <f>IF(Inputs!B17="","",TEXT(Inputs!I17,"0.0%"))</f>
        <v>1.5%</v>
      </c>
      <c r="N22" s="74"/>
      <c r="O22" s="81"/>
      <c r="R22" s="78" t="s">
        <v>94</v>
      </c>
      <c r="S22" s="73"/>
      <c r="T22" s="73"/>
      <c r="U22" s="74" t="str">
        <f>IF(Inputs!B18="","",TEXT(Inputs!I18,"0.0%"))</f>
        <v>2.0%</v>
      </c>
      <c r="V22" s="74"/>
      <c r="W22" s="81"/>
      <c r="Z22" s="78" t="s">
        <v>94</v>
      </c>
      <c r="AA22" s="73"/>
      <c r="AB22" s="73"/>
      <c r="AC22" s="74" t="str">
        <f>IF(Inputs!B19="","",TEXT(Inputs!I19,"0.0%"))</f>
        <v>1.0%</v>
      </c>
      <c r="AD22" s="74"/>
      <c r="AE22" s="81"/>
      <c r="AH22" s="78" t="s">
        <v>94</v>
      </c>
      <c r="AI22" s="73"/>
      <c r="AJ22" s="73"/>
      <c r="AK22" s="74" t="str">
        <f>IF(Inputs!B20="","",TEXT(Inputs!I20,"0.0%"))</f>
        <v>1.0%</v>
      </c>
      <c r="AL22" s="74"/>
      <c r="AM22" s="81"/>
      <c r="AP22" s="78" t="s">
        <v>94</v>
      </c>
      <c r="AQ22" s="73"/>
      <c r="AR22" s="73"/>
      <c r="AS22" s="74" t="str">
        <f>IF(Inputs!B21="","",TEXT(Inputs!I21,"0.0%"))</f>
        <v>0.5%</v>
      </c>
      <c r="AT22" s="74"/>
      <c r="AU22" s="81"/>
      <c r="AX22" s="78" t="s">
        <v>94</v>
      </c>
      <c r="AY22" s="73"/>
      <c r="AZ22" s="73"/>
      <c r="BA22" s="74" t="str">
        <f>IF(Inputs!B22="","",TEXT(Inputs!I22,"0.0%"))</f>
        <v>0.0%</v>
      </c>
      <c r="BB22" s="74"/>
      <c r="BC22" s="81"/>
      <c r="BF22" s="78" t="s">
        <v>94</v>
      </c>
      <c r="BG22" s="73"/>
      <c r="BH22" s="73"/>
      <c r="BI22" s="74" t="str">
        <f>IF(Inputs!B23="","",TEXT(Inputs!I23,"0.0%"))</f>
        <v>0.0%</v>
      </c>
      <c r="BJ22" s="74"/>
      <c r="BK22" s="81"/>
      <c r="BN22" s="78" t="s">
        <v>94</v>
      </c>
      <c r="BO22" s="73"/>
      <c r="BP22" s="73"/>
      <c r="BQ22" s="74" t="str">
        <f>IF(Inputs!B24="","",TEXT(Inputs!I24,"0.0%"))</f>
        <v/>
      </c>
      <c r="BR22" s="74"/>
      <c r="BS22" s="81"/>
      <c r="BV22" s="78" t="s">
        <v>94</v>
      </c>
      <c r="BW22" s="73"/>
      <c r="BX22" s="73"/>
      <c r="BY22" s="74" t="str">
        <f>IF(Inputs!B25="","",TEXT(Inputs!I25,"0.0%"))</f>
        <v/>
      </c>
      <c r="BZ22" s="74"/>
      <c r="CA22" s="81"/>
      <c r="CD22" s="78" t="s">
        <v>94</v>
      </c>
      <c r="CE22" s="73"/>
      <c r="CF22" s="73"/>
      <c r="CG22" s="74" t="str">
        <f>IF(Inputs!B26="","",TEXT(Inputs!I26,"0.0%"))</f>
        <v/>
      </c>
      <c r="CH22" s="74"/>
      <c r="CI22" s="81"/>
      <c r="CL22" s="78" t="s">
        <v>94</v>
      </c>
      <c r="CM22" s="73"/>
      <c r="CN22" s="73"/>
      <c r="CO22" s="74" t="str">
        <f>IF(Inputs!B27="","",TEXT(Inputs!I27,"0.0%"))</f>
        <v/>
      </c>
      <c r="CP22" s="74"/>
      <c r="CQ22" s="81"/>
      <c r="CT22" s="78" t="s">
        <v>94</v>
      </c>
      <c r="CU22" s="73"/>
      <c r="CV22" s="73"/>
      <c r="CW22" s="74" t="str">
        <f>IF(Inputs!B28="","",TEXT(Inputs!I28,"0.0%"))</f>
        <v/>
      </c>
      <c r="CX22" s="74"/>
      <c r="CY22" s="81"/>
      <c r="DB22" s="78" t="s">
        <v>94</v>
      </c>
      <c r="DC22" s="73"/>
      <c r="DD22" s="73"/>
      <c r="DE22" s="74" t="str">
        <f>IF(Inputs!B29="","",TEXT(Inputs!I29,"0.0%"))</f>
        <v/>
      </c>
      <c r="DF22" s="74"/>
      <c r="DG22" s="81"/>
      <c r="DJ22" s="78" t="s">
        <v>94</v>
      </c>
      <c r="DK22" s="73"/>
      <c r="DL22" s="73"/>
      <c r="DM22" s="74" t="str">
        <f>IF(Inputs!B30="","",TEXT(Inputs!I30,"0.0%"))</f>
        <v/>
      </c>
      <c r="DN22" s="74"/>
      <c r="DO22" s="81"/>
    </row>
    <row r="23" spans="1:119" ht="15.95" customHeight="1" x14ac:dyDescent="0.25">
      <c r="B23" s="79" t="s">
        <v>95</v>
      </c>
      <c r="C23" s="75"/>
      <c r="D23" s="75"/>
      <c r="E23" s="76">
        <f>IF(Inputs!B16="","",Inputs!K16)</f>
        <v>2</v>
      </c>
      <c r="F23" s="76"/>
      <c r="G23" s="82"/>
      <c r="J23" s="79" t="s">
        <v>95</v>
      </c>
      <c r="K23" s="75"/>
      <c r="L23" s="75"/>
      <c r="M23" s="76">
        <f>IF(Inputs!B17="","",Inputs!K17)</f>
        <v>2</v>
      </c>
      <c r="N23" s="76"/>
      <c r="O23" s="82"/>
      <c r="R23" s="79" t="s">
        <v>95</v>
      </c>
      <c r="S23" s="75"/>
      <c r="T23" s="75"/>
      <c r="U23" s="76">
        <f>IF(Inputs!B18="","",Inputs!K18)</f>
        <v>2</v>
      </c>
      <c r="V23" s="76"/>
      <c r="W23" s="82"/>
      <c r="Z23" s="79" t="s">
        <v>95</v>
      </c>
      <c r="AA23" s="75"/>
      <c r="AB23" s="75"/>
      <c r="AC23" s="76">
        <f>IF(Inputs!B19="","",Inputs!K19)</f>
        <v>2</v>
      </c>
      <c r="AD23" s="76"/>
      <c r="AE23" s="82"/>
      <c r="AH23" s="79" t="s">
        <v>95</v>
      </c>
      <c r="AI23" s="75"/>
      <c r="AJ23" s="75"/>
      <c r="AK23" s="76">
        <f>IF(Inputs!B20="","",Inputs!K20)</f>
        <v>2</v>
      </c>
      <c r="AL23" s="76"/>
      <c r="AM23" s="82"/>
      <c r="AP23" s="79" t="s">
        <v>95</v>
      </c>
      <c r="AQ23" s="75"/>
      <c r="AR23" s="75"/>
      <c r="AS23" s="76">
        <f>IF(Inputs!B21="","",Inputs!K21)</f>
        <v>2</v>
      </c>
      <c r="AT23" s="76"/>
      <c r="AU23" s="82"/>
      <c r="AX23" s="79" t="s">
        <v>95</v>
      </c>
      <c r="AY23" s="75"/>
      <c r="AZ23" s="75"/>
      <c r="BA23" s="76">
        <f>IF(Inputs!B22="","",Inputs!K22)</f>
        <v>2</v>
      </c>
      <c r="BB23" s="76"/>
      <c r="BC23" s="82"/>
      <c r="BF23" s="79" t="s">
        <v>95</v>
      </c>
      <c r="BG23" s="75"/>
      <c r="BH23" s="75"/>
      <c r="BI23" s="76">
        <f>IF(Inputs!B23="","",Inputs!K23)</f>
        <v>2</v>
      </c>
      <c r="BJ23" s="76"/>
      <c r="BK23" s="82"/>
      <c r="BN23" s="79" t="s">
        <v>95</v>
      </c>
      <c r="BO23" s="75"/>
      <c r="BP23" s="75"/>
      <c r="BQ23" s="76" t="str">
        <f>IF(Inputs!B24="","",Inputs!K24)</f>
        <v/>
      </c>
      <c r="BR23" s="76"/>
      <c r="BS23" s="82"/>
      <c r="BV23" s="79" t="s">
        <v>95</v>
      </c>
      <c r="BW23" s="75"/>
      <c r="BX23" s="75"/>
      <c r="BY23" s="76" t="str">
        <f>IF(Inputs!B25="","",Inputs!K25)</f>
        <v/>
      </c>
      <c r="BZ23" s="76"/>
      <c r="CA23" s="82"/>
      <c r="CD23" s="79" t="s">
        <v>95</v>
      </c>
      <c r="CE23" s="75"/>
      <c r="CF23" s="75"/>
      <c r="CG23" s="76" t="str">
        <f>IF(Inputs!B26="","",Inputs!K26)</f>
        <v/>
      </c>
      <c r="CH23" s="76"/>
      <c r="CI23" s="82"/>
      <c r="CL23" s="79" t="s">
        <v>95</v>
      </c>
      <c r="CM23" s="75"/>
      <c r="CN23" s="75"/>
      <c r="CO23" s="76" t="str">
        <f>IF(Inputs!B27="","",Inputs!K27)</f>
        <v/>
      </c>
      <c r="CP23" s="76"/>
      <c r="CQ23" s="82"/>
      <c r="CT23" s="79" t="s">
        <v>95</v>
      </c>
      <c r="CU23" s="75"/>
      <c r="CV23" s="75"/>
      <c r="CW23" s="76" t="str">
        <f>IF(Inputs!B28="","",Inputs!K28)</f>
        <v/>
      </c>
      <c r="CX23" s="76"/>
      <c r="CY23" s="82"/>
      <c r="DB23" s="79" t="s">
        <v>95</v>
      </c>
      <c r="DC23" s="75"/>
      <c r="DD23" s="75"/>
      <c r="DE23" s="76" t="str">
        <f>IF(Inputs!B29="","",Inputs!K29)</f>
        <v/>
      </c>
      <c r="DF23" s="76"/>
      <c r="DG23" s="82"/>
      <c r="DJ23" s="79" t="s">
        <v>95</v>
      </c>
      <c r="DK23" s="75"/>
      <c r="DL23" s="75"/>
      <c r="DM23" s="76" t="str">
        <f>IF(Inputs!B30="","",Inputs!K30)</f>
        <v/>
      </c>
      <c r="DN23" s="76"/>
      <c r="DO23" s="82"/>
    </row>
    <row r="24" spans="1:119" ht="18" customHeight="1" x14ac:dyDescent="0.25">
      <c r="B24" s="83" t="str">
        <f>IF(Inputs!B16="","",IF(Inputs!C16=MAX(Inputs!$C$16:$C$30),"▲ BOTTLENECK",""))</f>
        <v/>
      </c>
      <c r="C24" s="83"/>
      <c r="D24" s="83"/>
      <c r="E24" s="83"/>
      <c r="F24" s="83"/>
      <c r="G24" s="83"/>
      <c r="J24" s="83" t="str">
        <f>IF(Inputs!B17="","",IF(Inputs!C17=MAX(Inputs!$C$16:$C$30),"▲ BOTTLENECK",""))</f>
        <v/>
      </c>
      <c r="K24" s="83"/>
      <c r="L24" s="83"/>
      <c r="M24" s="83"/>
      <c r="N24" s="83"/>
      <c r="O24" s="83"/>
      <c r="R24" s="83" t="str">
        <f>IF(Inputs!B18="","",IF(Inputs!C18=MAX(Inputs!$C$16:$C$30),"▲ BOTTLENECK",""))</f>
        <v>▲ BOTTLENECK</v>
      </c>
      <c r="S24" s="83"/>
      <c r="T24" s="83"/>
      <c r="U24" s="83"/>
      <c r="V24" s="83"/>
      <c r="W24" s="83"/>
      <c r="Z24" s="83" t="str">
        <f>IF(Inputs!B19="","",IF(Inputs!C19=MAX(Inputs!$C$16:$C$30),"▲ BOTTLENECK",""))</f>
        <v/>
      </c>
      <c r="AA24" s="83"/>
      <c r="AB24" s="83"/>
      <c r="AC24" s="83"/>
      <c r="AD24" s="83"/>
      <c r="AE24" s="83"/>
      <c r="AH24" s="83" t="str">
        <f>IF(Inputs!B20="","",IF(Inputs!C20=MAX(Inputs!$C$16:$C$30),"▲ BOTTLENECK",""))</f>
        <v>▲ BOTTLENECK</v>
      </c>
      <c r="AI24" s="83"/>
      <c r="AJ24" s="83"/>
      <c r="AK24" s="83"/>
      <c r="AL24" s="83"/>
      <c r="AM24" s="83"/>
      <c r="AP24" s="83" t="str">
        <f>IF(Inputs!B21="","",IF(Inputs!C21=MAX(Inputs!$C$16:$C$30),"▲ BOTTLENECK",""))</f>
        <v/>
      </c>
      <c r="AQ24" s="83"/>
      <c r="AR24" s="83"/>
      <c r="AS24" s="83"/>
      <c r="AT24" s="83"/>
      <c r="AU24" s="83"/>
      <c r="AX24" s="83" t="str">
        <f>IF(Inputs!B22="","",IF(Inputs!C22=MAX(Inputs!$C$16:$C$30),"▲ BOTTLENECK",""))</f>
        <v/>
      </c>
      <c r="AY24" s="83"/>
      <c r="AZ24" s="83"/>
      <c r="BA24" s="83"/>
      <c r="BB24" s="83"/>
      <c r="BC24" s="83"/>
      <c r="BF24" s="83" t="str">
        <f>IF(Inputs!B23="","",IF(Inputs!C23=MAX(Inputs!$C$16:$C$30),"▲ BOTTLENECK",""))</f>
        <v/>
      </c>
      <c r="BG24" s="83"/>
      <c r="BH24" s="83"/>
      <c r="BI24" s="83"/>
      <c r="BJ24" s="83"/>
      <c r="BK24" s="83"/>
      <c r="BN24" s="83" t="str">
        <f>IF(Inputs!B24="","",IF(Inputs!C24=MAX(Inputs!$C$16:$C$30),"▲ BOTTLENECK",""))</f>
        <v/>
      </c>
      <c r="BO24" s="83"/>
      <c r="BP24" s="83"/>
      <c r="BQ24" s="83"/>
      <c r="BR24" s="83"/>
      <c r="BS24" s="83"/>
      <c r="BV24" s="83" t="str">
        <f>IF(Inputs!B25="","",IF(Inputs!C25=MAX(Inputs!$C$16:$C$30),"▲ BOTTLENECK",""))</f>
        <v/>
      </c>
      <c r="BW24" s="83"/>
      <c r="BX24" s="83"/>
      <c r="BY24" s="83"/>
      <c r="BZ24" s="83"/>
      <c r="CA24" s="83"/>
      <c r="CD24" s="83" t="str">
        <f>IF(Inputs!B26="","",IF(Inputs!C26=MAX(Inputs!$C$16:$C$30),"▲ BOTTLENECK",""))</f>
        <v/>
      </c>
      <c r="CE24" s="83"/>
      <c r="CF24" s="83"/>
      <c r="CG24" s="83"/>
      <c r="CH24" s="83"/>
      <c r="CI24" s="83"/>
      <c r="CL24" s="83" t="str">
        <f>IF(Inputs!B27="","",IF(Inputs!C27=MAX(Inputs!$C$16:$C$30),"▲ BOTTLENECK",""))</f>
        <v/>
      </c>
      <c r="CM24" s="83"/>
      <c r="CN24" s="83"/>
      <c r="CO24" s="83"/>
      <c r="CP24" s="83"/>
      <c r="CQ24" s="83"/>
      <c r="CT24" s="83" t="str">
        <f>IF(Inputs!B28="","",IF(Inputs!C28=MAX(Inputs!$C$16:$C$30),"▲ BOTTLENECK",""))</f>
        <v/>
      </c>
      <c r="CU24" s="83"/>
      <c r="CV24" s="83"/>
      <c r="CW24" s="83"/>
      <c r="CX24" s="83"/>
      <c r="CY24" s="83"/>
      <c r="DB24" s="83" t="str">
        <f>IF(Inputs!B29="","",IF(Inputs!C29=MAX(Inputs!$C$16:$C$30),"▲ BOTTLENECK",""))</f>
        <v/>
      </c>
      <c r="DC24" s="83"/>
      <c r="DD24" s="83"/>
      <c r="DE24" s="83"/>
      <c r="DF24" s="83"/>
      <c r="DG24" s="83"/>
      <c r="DJ24" s="83" t="str">
        <f>IF(Inputs!B30="","",IF(Inputs!C30=MAX(Inputs!$C$16:$C$30),"▲ BOTTLENECK",""))</f>
        <v/>
      </c>
      <c r="DK24" s="83"/>
      <c r="DL24" s="83"/>
      <c r="DM24" s="83"/>
      <c r="DN24" s="83"/>
      <c r="DO24" s="83"/>
    </row>
    <row r="25" spans="1:119" ht="8.1" customHeight="1" x14ac:dyDescent="0.25"/>
    <row r="26" spans="1:119" ht="21.95" customHeight="1" x14ac:dyDescent="0.25">
      <c r="A26" s="115" t="s">
        <v>102</v>
      </c>
      <c r="H26" s="84" t="str">
        <f>IF(OR(Inputs!B16="",Inputs!B17=""),"","▽")</f>
        <v>▽</v>
      </c>
      <c r="I26" s="84"/>
      <c r="P26" s="84" t="str">
        <f>IF(OR(Inputs!B17="",Inputs!B18=""),"","▽")</f>
        <v>▽</v>
      </c>
      <c r="Q26" s="84"/>
      <c r="X26" s="84" t="str">
        <f>IF(OR(Inputs!B18="",Inputs!B19=""),"","▽")</f>
        <v>▽</v>
      </c>
      <c r="Y26" s="84"/>
      <c r="AF26" s="84" t="str">
        <f>IF(OR(Inputs!B19="",Inputs!B20=""),"","▽")</f>
        <v>▽</v>
      </c>
      <c r="AG26" s="84"/>
      <c r="AN26" s="84" t="str">
        <f>IF(OR(Inputs!B20="",Inputs!B21=""),"","▽")</f>
        <v>▽</v>
      </c>
      <c r="AO26" s="84"/>
      <c r="AV26" s="84" t="str">
        <f>IF(OR(Inputs!B21="",Inputs!B22=""),"","▽")</f>
        <v>▽</v>
      </c>
      <c r="AW26" s="84"/>
      <c r="BD26" s="84" t="str">
        <f>IF(OR(Inputs!B22="",Inputs!B23=""),"","▽")</f>
        <v>▽</v>
      </c>
      <c r="BE26" s="84"/>
      <c r="BL26" s="84" t="str">
        <f>IF(OR(Inputs!B23="",Inputs!B24=""),"","▽")</f>
        <v/>
      </c>
      <c r="BM26" s="84"/>
      <c r="BT26" s="84" t="str">
        <f>IF(OR(Inputs!B24="",Inputs!B25=""),"","▽")</f>
        <v/>
      </c>
      <c r="BU26" s="84"/>
      <c r="CB26" s="84" t="str">
        <f>IF(OR(Inputs!B25="",Inputs!B26=""),"","▽")</f>
        <v/>
      </c>
      <c r="CC26" s="84"/>
      <c r="CJ26" s="84" t="str">
        <f>IF(OR(Inputs!B26="",Inputs!B27=""),"","▽")</f>
        <v/>
      </c>
      <c r="CK26" s="84"/>
      <c r="CR26" s="84" t="str">
        <f>IF(OR(Inputs!B27="",Inputs!B28=""),"","▽")</f>
        <v/>
      </c>
      <c r="CS26" s="84"/>
      <c r="CZ26" s="84" t="str">
        <f>IF(OR(Inputs!B28="",Inputs!B29=""),"","▽")</f>
        <v/>
      </c>
      <c r="DA26" s="84"/>
      <c r="DH26" s="84" t="str">
        <f>IF(OR(Inputs!B29="",Inputs!B30=""),"","▽")</f>
        <v/>
      </c>
      <c r="DI26" s="84"/>
    </row>
    <row r="27" spans="1:119" ht="21.95" customHeight="1" x14ac:dyDescent="0.25">
      <c r="H27" s="84"/>
      <c r="I27" s="84"/>
      <c r="P27" s="84"/>
      <c r="Q27" s="84"/>
      <c r="X27" s="84"/>
      <c r="Y27" s="84"/>
      <c r="AF27" s="84"/>
      <c r="AG27" s="84"/>
      <c r="AN27" s="84"/>
      <c r="AO27" s="84"/>
      <c r="AV27" s="84"/>
      <c r="AW27" s="84"/>
      <c r="BD27" s="84"/>
      <c r="BE27" s="84"/>
      <c r="BL27" s="84"/>
      <c r="BM27" s="84"/>
      <c r="BT27" s="84"/>
      <c r="BU27" s="84"/>
      <c r="CB27" s="84"/>
      <c r="CC27" s="84"/>
      <c r="CJ27" s="84"/>
      <c r="CK27" s="84"/>
      <c r="CR27" s="84"/>
      <c r="CS27" s="84"/>
      <c r="CZ27" s="84"/>
      <c r="DA27" s="84"/>
      <c r="DH27" s="84"/>
      <c r="DI27" s="84"/>
    </row>
    <row r="28" spans="1:119" ht="15.95" customHeight="1" x14ac:dyDescent="0.25">
      <c r="H28" s="85" t="str">
        <f>IF(OR(Inputs!B16="",Inputs!B17=""),"",TEXT(Inputs!J16,"#,##0") &amp; " u")</f>
        <v>4,600 u</v>
      </c>
      <c r="I28" s="85"/>
      <c r="P28" s="85" t="str">
        <f>IF(OR(Inputs!B17="",Inputs!B18=""),"",TEXT(Inputs!J17,"#,##0") &amp; " u")</f>
        <v>1,100 u</v>
      </c>
      <c r="Q28" s="85"/>
      <c r="X28" s="85" t="str">
        <f>IF(OR(Inputs!B18="",Inputs!B19=""),"",TEXT(Inputs!J18,"#,##0") &amp; " u")</f>
        <v>1,600 u</v>
      </c>
      <c r="Y28" s="85"/>
      <c r="AF28" s="85" t="str">
        <f>IF(OR(Inputs!B19="",Inputs!B20=""),"",TEXT(Inputs!J19,"#,##0") &amp; " u")</f>
        <v>1,200 u</v>
      </c>
      <c r="AG28" s="85"/>
      <c r="AN28" s="85" t="str">
        <f>IF(OR(Inputs!B20="",Inputs!B21=""),"",TEXT(Inputs!J20,"#,##0") &amp; " u")</f>
        <v>2,700 u</v>
      </c>
      <c r="AO28" s="85"/>
      <c r="AV28" s="85" t="str">
        <f>IF(OR(Inputs!B21="",Inputs!B22=""),"",TEXT(Inputs!J21,"#,##0") &amp; " u")</f>
        <v>1,440 u</v>
      </c>
      <c r="AW28" s="85"/>
      <c r="BD28" s="85" t="str">
        <f>IF(OR(Inputs!B22="",Inputs!B23=""),"",TEXT(Inputs!J22,"#,##0") &amp; " u")</f>
        <v>920 u</v>
      </c>
      <c r="BE28" s="85"/>
      <c r="BL28" s="85" t="str">
        <f>IF(OR(Inputs!B23="",Inputs!B24=""),"",TEXT(Inputs!J23,"#,##0") &amp; " u")</f>
        <v/>
      </c>
      <c r="BM28" s="85"/>
      <c r="BT28" s="85" t="str">
        <f>IF(OR(Inputs!B24="",Inputs!B25=""),"",TEXT(Inputs!J24,"#,##0") &amp; " u")</f>
        <v/>
      </c>
      <c r="BU28" s="85"/>
      <c r="CB28" s="85" t="str">
        <f>IF(OR(Inputs!B25="",Inputs!B26=""),"",TEXT(Inputs!J25,"#,##0") &amp; " u")</f>
        <v/>
      </c>
      <c r="CC28" s="85"/>
      <c r="CJ28" s="85" t="str">
        <f>IF(OR(Inputs!B26="",Inputs!B27=""),"",TEXT(Inputs!J26,"#,##0") &amp; " u")</f>
        <v/>
      </c>
      <c r="CK28" s="85"/>
      <c r="CR28" s="85" t="str">
        <f>IF(OR(Inputs!B27="",Inputs!B28=""),"",TEXT(Inputs!J27,"#,##0") &amp; " u")</f>
        <v/>
      </c>
      <c r="CS28" s="85"/>
      <c r="CZ28" s="85" t="str">
        <f>IF(OR(Inputs!B28="",Inputs!B29=""),"",TEXT(Inputs!J28,"#,##0") &amp; " u")</f>
        <v/>
      </c>
      <c r="DA28" s="85"/>
      <c r="DH28" s="85" t="str">
        <f>IF(OR(Inputs!B29="",Inputs!B30=""),"",TEXT(Inputs!J29,"#,##0") &amp; " u")</f>
        <v/>
      </c>
      <c r="DI28" s="85"/>
    </row>
    <row r="29" spans="1:119" ht="15.95" customHeight="1" x14ac:dyDescent="0.25">
      <c r="H29" s="86" t="str">
        <f>IF(OR(Inputs!B16="",Inputs!B17="",Inputs!$B$5=0),"",TEXT(Inputs!J16/Inputs!$B$5,"0.0") &amp; " d")</f>
        <v>5.0 d</v>
      </c>
      <c r="I29" s="86"/>
      <c r="P29" s="86" t="str">
        <f>IF(OR(Inputs!B17="",Inputs!B18="",Inputs!$B$5=0),"",TEXT(Inputs!J17/Inputs!$B$5,"0.0") &amp; " d")</f>
        <v>1.2 d</v>
      </c>
      <c r="Q29" s="86"/>
      <c r="X29" s="86" t="str">
        <f>IF(OR(Inputs!B18="",Inputs!B19="",Inputs!$B$5=0),"",TEXT(Inputs!J18/Inputs!$B$5,"0.0") &amp; " d")</f>
        <v>1.7 d</v>
      </c>
      <c r="Y29" s="86"/>
      <c r="AF29" s="86" t="str">
        <f>IF(OR(Inputs!B19="",Inputs!B20="",Inputs!$B$5=0),"",TEXT(Inputs!J19/Inputs!$B$5,"0.0") &amp; " d")</f>
        <v>1.3 d</v>
      </c>
      <c r="AG29" s="86"/>
      <c r="AN29" s="86" t="str">
        <f>IF(OR(Inputs!B20="",Inputs!B21="",Inputs!$B$5=0),"",TEXT(Inputs!J20/Inputs!$B$5,"0.0") &amp; " d")</f>
        <v>2.9 d</v>
      </c>
      <c r="AO29" s="86"/>
      <c r="AV29" s="86" t="str">
        <f>IF(OR(Inputs!B21="",Inputs!B22="",Inputs!$B$5=0),"",TEXT(Inputs!J21/Inputs!$B$5,"0.0") &amp; " d")</f>
        <v>1.6 d</v>
      </c>
      <c r="AW29" s="86"/>
      <c r="BD29" s="86" t="str">
        <f>IF(OR(Inputs!B22="",Inputs!B23="",Inputs!$B$5=0),"",TEXT(Inputs!J22/Inputs!$B$5,"0.0") &amp; " d")</f>
        <v>1.0 d</v>
      </c>
      <c r="BE29" s="86"/>
      <c r="BL29" s="86" t="str">
        <f>IF(OR(Inputs!B23="",Inputs!B24="",Inputs!$B$5=0),"",TEXT(Inputs!J23/Inputs!$B$5,"0.0") &amp; " d")</f>
        <v/>
      </c>
      <c r="BM29" s="86"/>
      <c r="BT29" s="86" t="str">
        <f>IF(OR(Inputs!B24="",Inputs!B25="",Inputs!$B$5=0),"",TEXT(Inputs!J24/Inputs!$B$5,"0.0") &amp; " d")</f>
        <v/>
      </c>
      <c r="BU29" s="86"/>
      <c r="CB29" s="86" t="str">
        <f>IF(OR(Inputs!B25="",Inputs!B26="",Inputs!$B$5=0),"",TEXT(Inputs!J25/Inputs!$B$5,"0.0") &amp; " d")</f>
        <v/>
      </c>
      <c r="CC29" s="86"/>
      <c r="CJ29" s="86" t="str">
        <f>IF(OR(Inputs!B26="",Inputs!B27="",Inputs!$B$5=0),"",TEXT(Inputs!J26/Inputs!$B$5,"0.0") &amp; " d")</f>
        <v/>
      </c>
      <c r="CK29" s="86"/>
      <c r="CR29" s="86" t="str">
        <f>IF(OR(Inputs!B27="",Inputs!B28="",Inputs!$B$5=0),"",TEXT(Inputs!J27/Inputs!$B$5,"0.0") &amp; " d")</f>
        <v/>
      </c>
      <c r="CS29" s="86"/>
      <c r="CZ29" s="86" t="str">
        <f>IF(OR(Inputs!B28="",Inputs!B29="",Inputs!$B$5=0),"",TEXT(Inputs!J28/Inputs!$B$5,"0.0") &amp; " d")</f>
        <v/>
      </c>
      <c r="DA29" s="86"/>
      <c r="DH29" s="86" t="str">
        <f>IF(OR(Inputs!B29="",Inputs!B30="",Inputs!$B$5=0),"",TEXT(Inputs!J29/Inputs!$B$5,"0.0") &amp; " d")</f>
        <v/>
      </c>
      <c r="DI29" s="86"/>
    </row>
    <row r="30" spans="1:119" ht="9.9499999999999993" customHeight="1" x14ac:dyDescent="0.25"/>
    <row r="31" spans="1:119" ht="18" customHeight="1" x14ac:dyDescent="0.25">
      <c r="A31" s="114" t="s">
        <v>103</v>
      </c>
    </row>
    <row r="32" spans="1:119" ht="14.1" customHeight="1" thickBot="1" x14ac:dyDescent="0.3">
      <c r="A32" s="87" t="s">
        <v>96</v>
      </c>
    </row>
    <row r="33" spans="1:124" ht="21.95" customHeight="1" thickTop="1" thickBot="1" x14ac:dyDescent="0.3">
      <c r="B33" s="89" t="str">
        <f>IF(Inputs!B16="","",Inputs!C16 &amp; " sec")</f>
        <v>39 sec</v>
      </c>
      <c r="C33" s="88"/>
      <c r="D33" s="88"/>
      <c r="E33" s="88"/>
      <c r="F33" s="88"/>
      <c r="G33" s="88"/>
      <c r="H33" s="92" t="str">
        <f>IF(OR(Inputs!B16="",Inputs!B17="",Inputs!$B$5=0),"",TEXT(Inputs!J16/Inputs!$B$5,"0.0") &amp; " d")</f>
        <v>5.0 d</v>
      </c>
      <c r="I33" s="91"/>
      <c r="J33" s="89" t="str">
        <f>IF(Inputs!B17="","",Inputs!C17 &amp; " sec")</f>
        <v>46 sec</v>
      </c>
      <c r="K33" s="88"/>
      <c r="L33" s="88"/>
      <c r="M33" s="88"/>
      <c r="N33" s="88"/>
      <c r="O33" s="88"/>
      <c r="P33" s="92" t="str">
        <f>IF(OR(Inputs!B17="",Inputs!B18="",Inputs!$B$5=0),"",TEXT(Inputs!J17/Inputs!$B$5,"0.0") &amp; " d")</f>
        <v>1.2 d</v>
      </c>
      <c r="Q33" s="91"/>
      <c r="R33" s="89" t="str">
        <f>IF(Inputs!B18="","",Inputs!C18 &amp; " sec")</f>
        <v>62 sec</v>
      </c>
      <c r="S33" s="88"/>
      <c r="T33" s="88"/>
      <c r="U33" s="88"/>
      <c r="V33" s="88"/>
      <c r="W33" s="88"/>
      <c r="X33" s="92" t="str">
        <f>IF(OR(Inputs!B18="",Inputs!B19="",Inputs!$B$5=0),"",TEXT(Inputs!J18/Inputs!$B$5,"0.0") &amp; " d")</f>
        <v>1.7 d</v>
      </c>
      <c r="Y33" s="91"/>
      <c r="Z33" s="89" t="str">
        <f>IF(Inputs!B19="","",Inputs!C19 &amp; " sec")</f>
        <v>40 sec</v>
      </c>
      <c r="AA33" s="88"/>
      <c r="AB33" s="88"/>
      <c r="AC33" s="88"/>
      <c r="AD33" s="88"/>
      <c r="AE33" s="88"/>
      <c r="AF33" s="92" t="str">
        <f>IF(OR(Inputs!B19="",Inputs!B20="",Inputs!$B$5=0),"",TEXT(Inputs!J19/Inputs!$B$5,"0.0") &amp; " d")</f>
        <v>1.3 d</v>
      </c>
      <c r="AG33" s="91"/>
      <c r="AH33" s="89" t="str">
        <f>IF(Inputs!B20="","",Inputs!C20 &amp; " sec")</f>
        <v>62 sec</v>
      </c>
      <c r="AI33" s="88"/>
      <c r="AJ33" s="88"/>
      <c r="AK33" s="88"/>
      <c r="AL33" s="88"/>
      <c r="AM33" s="88"/>
      <c r="AN33" s="92" t="str">
        <f>IF(OR(Inputs!B20="",Inputs!B21="",Inputs!$B$5=0),"",TEXT(Inputs!J20/Inputs!$B$5,"0.0") &amp; " d")</f>
        <v>2.9 d</v>
      </c>
      <c r="AO33" s="91"/>
      <c r="AP33" s="89" t="str">
        <f>IF(Inputs!B21="","",Inputs!C21 &amp; " sec")</f>
        <v>18 sec</v>
      </c>
      <c r="AQ33" s="88"/>
      <c r="AR33" s="88"/>
      <c r="AS33" s="88"/>
      <c r="AT33" s="88"/>
      <c r="AU33" s="88"/>
      <c r="AV33" s="92" t="str">
        <f>IF(OR(Inputs!B21="",Inputs!B22="",Inputs!$B$5=0),"",TEXT(Inputs!J21/Inputs!$B$5,"0.0") &amp; " d")</f>
        <v>1.6 d</v>
      </c>
      <c r="AW33" s="91"/>
      <c r="AX33" s="89" t="str">
        <f>IF(Inputs!B22="","",Inputs!C22 &amp; " sec")</f>
        <v>24 sec</v>
      </c>
      <c r="AY33" s="88"/>
      <c r="AZ33" s="88"/>
      <c r="BA33" s="88"/>
      <c r="BB33" s="88"/>
      <c r="BC33" s="88"/>
      <c r="BD33" s="92" t="str">
        <f>IF(OR(Inputs!B22="",Inputs!B23="",Inputs!$B$5=0),"",TEXT(Inputs!J22/Inputs!$B$5,"0.0") &amp; " d")</f>
        <v>1.0 d</v>
      </c>
      <c r="BE33" s="91"/>
      <c r="BF33" s="89" t="str">
        <f>IF(Inputs!B23="","",Inputs!C23 &amp; " sec")</f>
        <v>30 sec</v>
      </c>
      <c r="BG33" s="88"/>
      <c r="BH33" s="88"/>
      <c r="BI33" s="88"/>
      <c r="BJ33" s="88"/>
      <c r="BK33" s="88"/>
      <c r="BL33" s="92" t="str">
        <f>IF(OR(Inputs!B23="",Inputs!B24="",Inputs!$B$5=0),"",TEXT(Inputs!J23/Inputs!$B$5,"0.0") &amp; " d")</f>
        <v/>
      </c>
      <c r="BM33" s="91"/>
      <c r="BN33" s="89" t="str">
        <f>IF(Inputs!B24="","",Inputs!C24 &amp; " sec")</f>
        <v/>
      </c>
      <c r="BO33" s="88"/>
      <c r="BP33" s="88"/>
      <c r="BQ33" s="88"/>
      <c r="BR33" s="88"/>
      <c r="BS33" s="88"/>
      <c r="BT33" s="92" t="str">
        <f>IF(OR(Inputs!B24="",Inputs!B25="",Inputs!$B$5=0),"",TEXT(Inputs!J24/Inputs!$B$5,"0.0") &amp; " d")</f>
        <v/>
      </c>
      <c r="BU33" s="91"/>
      <c r="BV33" s="89" t="str">
        <f>IF(Inputs!B25="","",Inputs!C25 &amp; " sec")</f>
        <v/>
      </c>
      <c r="BW33" s="88"/>
      <c r="BX33" s="88"/>
      <c r="BY33" s="88"/>
      <c r="BZ33" s="88"/>
      <c r="CA33" s="88"/>
      <c r="CB33" s="92" t="str">
        <f>IF(OR(Inputs!B25="",Inputs!B26="",Inputs!$B$5=0),"",TEXT(Inputs!J25/Inputs!$B$5,"0.0") &amp; " d")</f>
        <v/>
      </c>
      <c r="CC33" s="91"/>
      <c r="CD33" s="89" t="str">
        <f>IF(Inputs!B26="","",Inputs!C26 &amp; " sec")</f>
        <v/>
      </c>
      <c r="CE33" s="88"/>
      <c r="CF33" s="88"/>
      <c r="CG33" s="88"/>
      <c r="CH33" s="88"/>
      <c r="CI33" s="88"/>
      <c r="CJ33" s="92" t="str">
        <f>IF(OR(Inputs!B26="",Inputs!B27="",Inputs!$B$5=0),"",TEXT(Inputs!J26/Inputs!$B$5,"0.0") &amp; " d")</f>
        <v/>
      </c>
      <c r="CK33" s="91"/>
      <c r="CL33" s="89" t="str">
        <f>IF(Inputs!B27="","",Inputs!C27 &amp; " sec")</f>
        <v/>
      </c>
      <c r="CM33" s="88"/>
      <c r="CN33" s="88"/>
      <c r="CO33" s="88"/>
      <c r="CP33" s="88"/>
      <c r="CQ33" s="88"/>
      <c r="CR33" s="92" t="str">
        <f>IF(OR(Inputs!B27="",Inputs!B28="",Inputs!$B$5=0),"",TEXT(Inputs!J27/Inputs!$B$5,"0.0") &amp; " d")</f>
        <v/>
      </c>
      <c r="CS33" s="91"/>
      <c r="CT33" s="89" t="str">
        <f>IF(Inputs!B28="","",Inputs!C28 &amp; " sec")</f>
        <v/>
      </c>
      <c r="CU33" s="88"/>
      <c r="CV33" s="88"/>
      <c r="CW33" s="88"/>
      <c r="CX33" s="88"/>
      <c r="CY33" s="88"/>
      <c r="CZ33" s="92" t="str">
        <f>IF(OR(Inputs!B28="",Inputs!B29="",Inputs!$B$5=0),"",TEXT(Inputs!J28/Inputs!$B$5,"0.0") &amp; " d")</f>
        <v/>
      </c>
      <c r="DA33" s="91"/>
      <c r="DB33" s="89" t="str">
        <f>IF(Inputs!B29="","",Inputs!C29 &amp; " sec")</f>
        <v/>
      </c>
      <c r="DC33" s="88"/>
      <c r="DD33" s="88"/>
      <c r="DE33" s="88"/>
      <c r="DF33" s="88"/>
      <c r="DG33" s="88"/>
      <c r="DH33" s="92" t="str">
        <f>IF(OR(Inputs!B29="",Inputs!B30="",Inputs!$B$5=0),"",TEXT(Inputs!J29/Inputs!$B$5,"0.0") &amp; " d")</f>
        <v/>
      </c>
      <c r="DI33" s="91"/>
      <c r="DJ33" s="89" t="str">
        <f>IF(Inputs!B30="","",Inputs!C30 &amp; " sec")</f>
        <v/>
      </c>
      <c r="DK33" s="88"/>
      <c r="DL33" s="88"/>
      <c r="DM33" s="88"/>
      <c r="DN33" s="88"/>
      <c r="DO33" s="90"/>
      <c r="DQ33" s="94" t="str">
        <f>"LT: " &amp; TEXT(Calculations!B24,"0.0") &amp; " d"</f>
        <v>LT: 14.7 d</v>
      </c>
      <c r="DR33" s="93"/>
      <c r="DS33" s="93"/>
      <c r="DT33" s="95"/>
    </row>
    <row r="34" spans="1:124" ht="14.1" customHeight="1" thickTop="1" thickBot="1" x14ac:dyDescent="0.3">
      <c r="A34" s="87" t="s">
        <v>97</v>
      </c>
    </row>
    <row r="35" spans="1:124" ht="21.95" customHeight="1" thickTop="1" thickBot="1" x14ac:dyDescent="0.3">
      <c r="DQ35" s="97" t="str">
        <f>"VA: " &amp; Calculations!B22 &amp; " sec"</f>
        <v>VA: 303 sec</v>
      </c>
      <c r="DR35" s="96"/>
      <c r="DS35" s="96"/>
      <c r="DT35" s="98"/>
    </row>
    <row r="36" spans="1:124" ht="14.1" customHeight="1" thickTop="1" thickBot="1" x14ac:dyDescent="0.3"/>
    <row r="37" spans="1:124" ht="21.95" customHeight="1" thickTop="1" thickBot="1" x14ac:dyDescent="0.3">
      <c r="DQ37" s="100" t="str">
        <f>"PCE: " &amp; TEXT(Calculations!B26,"0.00%")</f>
        <v>PCE: 0.02%</v>
      </c>
      <c r="DR37" s="99"/>
      <c r="DS37" s="99"/>
      <c r="DT37" s="101"/>
    </row>
    <row r="38" spans="1:124" ht="15.75" thickTop="1" x14ac:dyDescent="0.25"/>
  </sheetData>
  <mergeCells count="351">
    <mergeCell ref="DH14:DI14"/>
    <mergeCell ref="B13:I15"/>
    <mergeCell ref="DP14:DR14"/>
    <mergeCell ref="BB10:BD11"/>
    <mergeCell ref="F6:AU6"/>
    <mergeCell ref="AV6:DP9"/>
    <mergeCell ref="BL14:BM14"/>
    <mergeCell ref="BT14:BU14"/>
    <mergeCell ref="CB14:CC14"/>
    <mergeCell ref="CJ14:CK14"/>
    <mergeCell ref="CR14:CS14"/>
    <mergeCell ref="CZ14:DA14"/>
    <mergeCell ref="DQ33:DT33"/>
    <mergeCell ref="DQ35:DT35"/>
    <mergeCell ref="DQ37:DT37"/>
    <mergeCell ref="P14:Q14"/>
    <mergeCell ref="X14:Y14"/>
    <mergeCell ref="AF14:AG14"/>
    <mergeCell ref="AN14:AO14"/>
    <mergeCell ref="AV14:AW14"/>
    <mergeCell ref="BD14:BE14"/>
    <mergeCell ref="CR33:CS33"/>
    <mergeCell ref="CT33:CY33"/>
    <mergeCell ref="CZ33:DA33"/>
    <mergeCell ref="DB33:DG33"/>
    <mergeCell ref="DH33:DI33"/>
    <mergeCell ref="DJ33:DO33"/>
    <mergeCell ref="BT33:BU33"/>
    <mergeCell ref="BV33:CA33"/>
    <mergeCell ref="CB33:CC33"/>
    <mergeCell ref="CD33:CI33"/>
    <mergeCell ref="CJ33:CK33"/>
    <mergeCell ref="CL33:CQ33"/>
    <mergeCell ref="AV33:AW33"/>
    <mergeCell ref="AX33:BC33"/>
    <mergeCell ref="BD33:BE33"/>
    <mergeCell ref="BF33:BK33"/>
    <mergeCell ref="BL33:BM33"/>
    <mergeCell ref="BN33:BS33"/>
    <mergeCell ref="X33:Y33"/>
    <mergeCell ref="Z33:AE33"/>
    <mergeCell ref="AF33:AG33"/>
    <mergeCell ref="AH33:AM33"/>
    <mergeCell ref="AN33:AO33"/>
    <mergeCell ref="AP33:AU33"/>
    <mergeCell ref="CZ28:DA28"/>
    <mergeCell ref="CZ29:DA29"/>
    <mergeCell ref="DH26:DI27"/>
    <mergeCell ref="DH28:DI28"/>
    <mergeCell ref="DH29:DI29"/>
    <mergeCell ref="B33:G33"/>
    <mergeCell ref="H33:I33"/>
    <mergeCell ref="J33:O33"/>
    <mergeCell ref="P33:Q33"/>
    <mergeCell ref="R33:W33"/>
    <mergeCell ref="CB28:CC28"/>
    <mergeCell ref="CB29:CC29"/>
    <mergeCell ref="CJ26:CK27"/>
    <mergeCell ref="CJ28:CK28"/>
    <mergeCell ref="CJ29:CK29"/>
    <mergeCell ref="CR26:CS27"/>
    <mergeCell ref="CR28:CS28"/>
    <mergeCell ref="CR29:CS29"/>
    <mergeCell ref="BD28:BE28"/>
    <mergeCell ref="BD29:BE29"/>
    <mergeCell ref="BL26:BM27"/>
    <mergeCell ref="BL28:BM28"/>
    <mergeCell ref="BL29:BM29"/>
    <mergeCell ref="BT26:BU27"/>
    <mergeCell ref="BT28:BU28"/>
    <mergeCell ref="BT29:BU29"/>
    <mergeCell ref="AF28:AG28"/>
    <mergeCell ref="AF29:AG29"/>
    <mergeCell ref="AN26:AO27"/>
    <mergeCell ref="AN28:AO28"/>
    <mergeCell ref="AN29:AO29"/>
    <mergeCell ref="AV26:AW27"/>
    <mergeCell ref="AV28:AW28"/>
    <mergeCell ref="AV29:AW29"/>
    <mergeCell ref="H28:I28"/>
    <mergeCell ref="H29:I29"/>
    <mergeCell ref="P26:Q27"/>
    <mergeCell ref="P28:Q28"/>
    <mergeCell ref="P29:Q29"/>
    <mergeCell ref="X26:Y27"/>
    <mergeCell ref="X28:Y28"/>
    <mergeCell ref="X29:Y29"/>
    <mergeCell ref="DJ22:DL22"/>
    <mergeCell ref="DM22:DO22"/>
    <mergeCell ref="DJ23:DL23"/>
    <mergeCell ref="DM23:DO23"/>
    <mergeCell ref="DJ24:DO24"/>
    <mergeCell ref="H26:I27"/>
    <mergeCell ref="AF26:AG27"/>
    <mergeCell ref="BD26:BE27"/>
    <mergeCell ref="CB26:CC27"/>
    <mergeCell ref="CZ26:DA27"/>
    <mergeCell ref="DM18:DO18"/>
    <mergeCell ref="DJ19:DL19"/>
    <mergeCell ref="DM19:DO19"/>
    <mergeCell ref="DJ20:DL20"/>
    <mergeCell ref="DM20:DO20"/>
    <mergeCell ref="DJ21:DL21"/>
    <mergeCell ref="DM21:DO21"/>
    <mergeCell ref="DB22:DD22"/>
    <mergeCell ref="DE22:DG22"/>
    <mergeCell ref="DB23:DD23"/>
    <mergeCell ref="DE23:DG23"/>
    <mergeCell ref="DB24:DG24"/>
    <mergeCell ref="DJ13:DO15"/>
    <mergeCell ref="DJ16:DO16"/>
    <mergeCell ref="DJ17:DL17"/>
    <mergeCell ref="DM17:DO17"/>
    <mergeCell ref="DJ18:DL18"/>
    <mergeCell ref="DE18:DG18"/>
    <mergeCell ref="DB19:DD19"/>
    <mergeCell ref="DE19:DG19"/>
    <mergeCell ref="DB20:DD20"/>
    <mergeCell ref="DE20:DG20"/>
    <mergeCell ref="DB21:DD21"/>
    <mergeCell ref="DE21:DG21"/>
    <mergeCell ref="CT22:CV22"/>
    <mergeCell ref="CW22:CY22"/>
    <mergeCell ref="CT23:CV23"/>
    <mergeCell ref="CW23:CY23"/>
    <mergeCell ref="CT24:CY24"/>
    <mergeCell ref="DB13:DG15"/>
    <mergeCell ref="DB16:DG16"/>
    <mergeCell ref="DB17:DD17"/>
    <mergeCell ref="DE17:DG17"/>
    <mergeCell ref="DB18:DD18"/>
    <mergeCell ref="CW18:CY18"/>
    <mergeCell ref="CT19:CV19"/>
    <mergeCell ref="CW19:CY19"/>
    <mergeCell ref="CT20:CV20"/>
    <mergeCell ref="CW20:CY20"/>
    <mergeCell ref="CT21:CV21"/>
    <mergeCell ref="CW21:CY21"/>
    <mergeCell ref="CL22:CN22"/>
    <mergeCell ref="CO22:CQ22"/>
    <mergeCell ref="CL23:CN23"/>
    <mergeCell ref="CO23:CQ23"/>
    <mergeCell ref="CL24:CQ24"/>
    <mergeCell ref="CT13:CY15"/>
    <mergeCell ref="CT16:CY16"/>
    <mergeCell ref="CT17:CV17"/>
    <mergeCell ref="CW17:CY17"/>
    <mergeCell ref="CT18:CV18"/>
    <mergeCell ref="CO18:CQ18"/>
    <mergeCell ref="CL19:CN19"/>
    <mergeCell ref="CO19:CQ19"/>
    <mergeCell ref="CL20:CN20"/>
    <mergeCell ref="CO20:CQ20"/>
    <mergeCell ref="CL21:CN21"/>
    <mergeCell ref="CO21:CQ21"/>
    <mergeCell ref="CD22:CF22"/>
    <mergeCell ref="CG22:CI22"/>
    <mergeCell ref="CD23:CF23"/>
    <mergeCell ref="CG23:CI23"/>
    <mergeCell ref="CD24:CI24"/>
    <mergeCell ref="CL13:CQ15"/>
    <mergeCell ref="CL16:CQ16"/>
    <mergeCell ref="CL17:CN17"/>
    <mergeCell ref="CO17:CQ17"/>
    <mergeCell ref="CL18:CN18"/>
    <mergeCell ref="CG18:CI18"/>
    <mergeCell ref="CD19:CF19"/>
    <mergeCell ref="CG19:CI19"/>
    <mergeCell ref="CD20:CF20"/>
    <mergeCell ref="CG20:CI20"/>
    <mergeCell ref="CD21:CF21"/>
    <mergeCell ref="CG21:CI21"/>
    <mergeCell ref="BV22:BX22"/>
    <mergeCell ref="BY22:CA22"/>
    <mergeCell ref="BV23:BX23"/>
    <mergeCell ref="BY23:CA23"/>
    <mergeCell ref="BV24:CA24"/>
    <mergeCell ref="CD13:CI15"/>
    <mergeCell ref="CD16:CI16"/>
    <mergeCell ref="CD17:CF17"/>
    <mergeCell ref="CG17:CI17"/>
    <mergeCell ref="CD18:CF18"/>
    <mergeCell ref="BY18:CA18"/>
    <mergeCell ref="BV19:BX19"/>
    <mergeCell ref="BY19:CA19"/>
    <mergeCell ref="BV20:BX20"/>
    <mergeCell ref="BY20:CA20"/>
    <mergeCell ref="BV21:BX21"/>
    <mergeCell ref="BY21:CA21"/>
    <mergeCell ref="BN22:BP22"/>
    <mergeCell ref="BQ22:BS22"/>
    <mergeCell ref="BN23:BP23"/>
    <mergeCell ref="BQ23:BS23"/>
    <mergeCell ref="BN24:BS24"/>
    <mergeCell ref="BV13:CA15"/>
    <mergeCell ref="BV16:CA16"/>
    <mergeCell ref="BV17:BX17"/>
    <mergeCell ref="BY17:CA17"/>
    <mergeCell ref="BV18:BX18"/>
    <mergeCell ref="BQ18:BS18"/>
    <mergeCell ref="BN19:BP19"/>
    <mergeCell ref="BQ19:BS19"/>
    <mergeCell ref="BN20:BP20"/>
    <mergeCell ref="BQ20:BS20"/>
    <mergeCell ref="BN21:BP21"/>
    <mergeCell ref="BQ21:BS21"/>
    <mergeCell ref="BF22:BH22"/>
    <mergeCell ref="BI22:BK22"/>
    <mergeCell ref="BF23:BH23"/>
    <mergeCell ref="BI23:BK23"/>
    <mergeCell ref="BF24:BK24"/>
    <mergeCell ref="BN13:BS15"/>
    <mergeCell ref="BN16:BS16"/>
    <mergeCell ref="BN17:BP17"/>
    <mergeCell ref="BQ17:BS17"/>
    <mergeCell ref="BN18:BP18"/>
    <mergeCell ref="BI18:BK18"/>
    <mergeCell ref="BF19:BH19"/>
    <mergeCell ref="BI19:BK19"/>
    <mergeCell ref="BF20:BH20"/>
    <mergeCell ref="BI20:BK20"/>
    <mergeCell ref="BF21:BH21"/>
    <mergeCell ref="BI21:BK21"/>
    <mergeCell ref="AX22:AZ22"/>
    <mergeCell ref="BA22:BC22"/>
    <mergeCell ref="AX23:AZ23"/>
    <mergeCell ref="BA23:BC23"/>
    <mergeCell ref="AX24:BC24"/>
    <mergeCell ref="BF13:BK15"/>
    <mergeCell ref="BF16:BK16"/>
    <mergeCell ref="BF17:BH17"/>
    <mergeCell ref="BI17:BK17"/>
    <mergeCell ref="BF18:BH18"/>
    <mergeCell ref="BA18:BC18"/>
    <mergeCell ref="AX19:AZ19"/>
    <mergeCell ref="BA19:BC19"/>
    <mergeCell ref="AX20:AZ20"/>
    <mergeCell ref="BA20:BC20"/>
    <mergeCell ref="AX21:AZ21"/>
    <mergeCell ref="BA21:BC21"/>
    <mergeCell ref="AP22:AR22"/>
    <mergeCell ref="AS22:AU22"/>
    <mergeCell ref="AP23:AR23"/>
    <mergeCell ref="AS23:AU23"/>
    <mergeCell ref="AP24:AU24"/>
    <mergeCell ref="AX13:BC15"/>
    <mergeCell ref="AX16:BC16"/>
    <mergeCell ref="AX17:AZ17"/>
    <mergeCell ref="BA17:BC17"/>
    <mergeCell ref="AX18:AZ18"/>
    <mergeCell ref="AS18:AU18"/>
    <mergeCell ref="AP19:AR19"/>
    <mergeCell ref="AS19:AU19"/>
    <mergeCell ref="AP20:AR20"/>
    <mergeCell ref="AS20:AU20"/>
    <mergeCell ref="AP21:AR21"/>
    <mergeCell ref="AS21:AU21"/>
    <mergeCell ref="AH22:AJ22"/>
    <mergeCell ref="AK22:AM22"/>
    <mergeCell ref="AH23:AJ23"/>
    <mergeCell ref="AK23:AM23"/>
    <mergeCell ref="AH24:AM24"/>
    <mergeCell ref="AP13:AU15"/>
    <mergeCell ref="AP16:AU16"/>
    <mergeCell ref="AP17:AR17"/>
    <mergeCell ref="AS17:AU17"/>
    <mergeCell ref="AP18:AR18"/>
    <mergeCell ref="AK18:AM18"/>
    <mergeCell ref="AH19:AJ19"/>
    <mergeCell ref="AK19:AM19"/>
    <mergeCell ref="AH20:AJ20"/>
    <mergeCell ref="AK20:AM20"/>
    <mergeCell ref="AH21:AJ21"/>
    <mergeCell ref="AK21:AM21"/>
    <mergeCell ref="Z22:AB22"/>
    <mergeCell ref="AC22:AE22"/>
    <mergeCell ref="Z23:AB23"/>
    <mergeCell ref="AC23:AE23"/>
    <mergeCell ref="Z24:AE24"/>
    <mergeCell ref="AH13:AM15"/>
    <mergeCell ref="AH16:AM16"/>
    <mergeCell ref="AH17:AJ17"/>
    <mergeCell ref="AK17:AM17"/>
    <mergeCell ref="AH18:AJ18"/>
    <mergeCell ref="AC18:AE18"/>
    <mergeCell ref="Z19:AB19"/>
    <mergeCell ref="AC19:AE19"/>
    <mergeCell ref="Z20:AB20"/>
    <mergeCell ref="AC20:AE20"/>
    <mergeCell ref="Z21:AB21"/>
    <mergeCell ref="AC21:AE21"/>
    <mergeCell ref="R22:T22"/>
    <mergeCell ref="U22:W22"/>
    <mergeCell ref="R23:T23"/>
    <mergeCell ref="U23:W23"/>
    <mergeCell ref="R24:W24"/>
    <mergeCell ref="Z13:AE15"/>
    <mergeCell ref="Z16:AE16"/>
    <mergeCell ref="Z17:AB17"/>
    <mergeCell ref="AC17:AE17"/>
    <mergeCell ref="Z18:AB18"/>
    <mergeCell ref="U18:W18"/>
    <mergeCell ref="R19:T19"/>
    <mergeCell ref="U19:W19"/>
    <mergeCell ref="R20:T20"/>
    <mergeCell ref="U20:W20"/>
    <mergeCell ref="R21:T21"/>
    <mergeCell ref="U21:W21"/>
    <mergeCell ref="J22:L22"/>
    <mergeCell ref="M22:O22"/>
    <mergeCell ref="J23:L23"/>
    <mergeCell ref="M23:O23"/>
    <mergeCell ref="J24:O24"/>
    <mergeCell ref="R13:W15"/>
    <mergeCell ref="R16:W16"/>
    <mergeCell ref="R17:T17"/>
    <mergeCell ref="U17:W17"/>
    <mergeCell ref="R18:T18"/>
    <mergeCell ref="M18:O18"/>
    <mergeCell ref="J19:L19"/>
    <mergeCell ref="M19:O19"/>
    <mergeCell ref="J20:L20"/>
    <mergeCell ref="M20:O20"/>
    <mergeCell ref="J21:L21"/>
    <mergeCell ref="M21:O21"/>
    <mergeCell ref="B22:D22"/>
    <mergeCell ref="E22:G22"/>
    <mergeCell ref="B23:D23"/>
    <mergeCell ref="E23:G23"/>
    <mergeCell ref="B24:G24"/>
    <mergeCell ref="J13:O15"/>
    <mergeCell ref="J16:O16"/>
    <mergeCell ref="J17:L17"/>
    <mergeCell ref="M17:O17"/>
    <mergeCell ref="J18:L18"/>
    <mergeCell ref="B19:D19"/>
    <mergeCell ref="E19:G19"/>
    <mergeCell ref="B20:D20"/>
    <mergeCell ref="E20:G20"/>
    <mergeCell ref="B21:D21"/>
    <mergeCell ref="E21:G21"/>
    <mergeCell ref="B16:G16"/>
    <mergeCell ref="B17:D17"/>
    <mergeCell ref="E17:G17"/>
    <mergeCell ref="B18:D18"/>
    <mergeCell ref="E18:G18"/>
    <mergeCell ref="B2:N2"/>
    <mergeCell ref="B3:N3"/>
    <mergeCell ref="B6:E9"/>
    <mergeCell ref="DQ6:DT9"/>
    <mergeCell ref="DQ10:DT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Inputs</vt:lpstr>
      <vt:lpstr>Calculations</vt:lpstr>
      <vt:lpstr>VSM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Rodgers</dc:creator>
  <cp:lastModifiedBy>David Rodgers</cp:lastModifiedBy>
  <dcterms:created xsi:type="dcterms:W3CDTF">2026-05-13T23:10:49Z</dcterms:created>
  <dcterms:modified xsi:type="dcterms:W3CDTF">2026-05-13T23:46:01Z</dcterms:modified>
</cp:coreProperties>
</file>